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" sheetId="1" state="visible" r:id="rId3"/>
    <sheet name="CRONO" sheetId="2" state="visible" r:id="rId4"/>
    <sheet name="BDI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<sst xmlns="http://schemas.openxmlformats.org/spreadsheetml/2006/main" count="732" uniqueCount="472">
  <si>
    <r>
      <rPr>
        <b val="true"/>
        <sz val="6"/>
        <rFont val="Times New Roman"/>
        <family val="1"/>
        <charset val="1"/>
      </rPr>
      <t xml:space="preserve">
</t>
    </r>
    <r>
      <rPr>
        <b val="true"/>
        <sz val="13"/>
        <rFont val="Times New Roman"/>
        <family val="1"/>
        <charset val="1"/>
      </rPr>
      <t xml:space="preserve">PREFEITURA MUNICIPAL DE ORLÂNDIA
</t>
    </r>
    <r>
      <rPr>
        <sz val="7"/>
        <rFont val="Times New Roman"/>
        <family val="1"/>
        <charset val="1"/>
      </rPr>
      <t xml:space="preserve">ESTADO DE SÃO PAULO
</t>
    </r>
    <r>
      <rPr>
        <b val="true"/>
        <sz val="6"/>
        <rFont val="Times New Roman"/>
        <family val="1"/>
        <charset val="1"/>
      </rPr>
      <t xml:space="preserve">
</t>
    </r>
    <r>
      <rPr>
        <b val="true"/>
        <sz val="9"/>
        <rFont val="Times New Roman"/>
        <family val="1"/>
        <charset val="1"/>
      </rPr>
      <t xml:space="preserve">SECRETARIA DE INFRAESTRUTURA URBANA
</t>
    </r>
    <r>
      <rPr>
        <sz val="7"/>
        <rFont val="Times New Roman"/>
        <family val="1"/>
        <charset val="1"/>
      </rPr>
      <t xml:space="preserve">PÇA. CEL. ORLANDO, 600 - C. P. 77 - CEP 14620-000 – FONE PABX (16) 3820-8000 - CNPJ: 45.351.749/0001-11</t>
    </r>
  </si>
  <si>
    <t xml:space="preserve">PLANILHA ORÇAMENTÁRIA</t>
  </si>
  <si>
    <r>
      <rPr>
        <b val="true"/>
        <sz val="8"/>
        <rFont val="Calibri"/>
        <family val="2"/>
        <charset val="1"/>
      </rPr>
      <t xml:space="preserve">BASE DA REFERÊNCIA: </t>
    </r>
    <r>
      <rPr>
        <sz val="8"/>
        <rFont val="Calibri"/>
        <family val="2"/>
        <charset val="1"/>
      </rPr>
      <t xml:space="preserve">BOLETIM CDHU 196 11/24 – SINAPI 12/24 – FDE 01/25 – NÃO DESONERADAS - BDI 20,70% </t>
    </r>
  </si>
  <si>
    <t xml:space="preserve">ITEM</t>
  </si>
  <si>
    <t xml:space="preserve">FONTE</t>
  </si>
  <si>
    <t xml:space="preserve">CÓDIGO</t>
  </si>
  <si>
    <t xml:space="preserve">DESCRIÇÃO</t>
  </si>
  <si>
    <t xml:space="preserve">UN.</t>
  </si>
  <si>
    <t xml:space="preserve">QNT.</t>
  </si>
  <si>
    <t xml:space="preserve">CUSTO UN.</t>
  </si>
  <si>
    <t xml:space="preserve">CUSTO TOTAL</t>
  </si>
  <si>
    <t xml:space="preserve">BDI</t>
  </si>
  <si>
    <t xml:space="preserve">PREÇO UN. (COM BDI)</t>
  </si>
  <si>
    <t xml:space="preserve">PREÇO TOTAL (COM BDI)</t>
  </si>
  <si>
    <t xml:space="preserve">1. SERVIÇOS PRELIMINARES</t>
  </si>
  <si>
    <t xml:space="preserve">1.1</t>
  </si>
  <si>
    <t xml:space="preserve">SINAPI-I</t>
  </si>
  <si>
    <t xml:space="preserve">PLACA DE OBRA (PARA CONSTRUCAO CIVIL) EM CHAPA GALVANIZADA *N. 22*, ADESIVADA DE *2,4 X 1,2* M (SEM POSTES PARA FIXACAO</t>
  </si>
  <si>
    <t xml:space="preserve">M²</t>
  </si>
  <si>
    <t xml:space="preserve">1.2</t>
  </si>
  <si>
    <t xml:space="preserve">FDE</t>
  </si>
  <si>
    <t xml:space="preserve">16.06.059</t>
  </si>
  <si>
    <t xml:space="preserve">TAPUME H=225CM ENGASTADO NO TERRENO E PINTURA LATEX FACE EXTERNA COM LOGOTIPO</t>
  </si>
  <si>
    <t xml:space="preserve">SINAPI</t>
  </si>
  <si>
    <t xml:space="preserve">LIMPEZA MECANIZADA DE CAMADA VEGETAL, VEGETAÇÃO E PEQUENAS ÁRVORES (DIÂMETRO DE TRONCO MENOR QUE 0,20 M), COM TRATOR DE ESTEIRAS.AF_05/2018</t>
  </si>
  <si>
    <t xml:space="preserve">R$ 0,71</t>
  </si>
  <si>
    <t xml:space="preserve">1.3</t>
  </si>
  <si>
    <t xml:space="preserve">CDHU</t>
  </si>
  <si>
    <t xml:space="preserve">05.09.007</t>
  </si>
  <si>
    <t xml:space="preserve">TAXA DE DESTINAÇÃO DE RESÍDUO SÓLIDO EM ATERRO, TIPO SOLO/TERRA</t>
  </si>
  <si>
    <t xml:space="preserve">M³</t>
  </si>
  <si>
    <t xml:space="preserve">R$ 30,55</t>
  </si>
  <si>
    <t xml:space="preserve">1.4</t>
  </si>
  <si>
    <t xml:space="preserve">05.07.050</t>
  </si>
  <si>
    <t xml:space="preserve">REMOÇÃO   DE   ENTULHO   DE   OBRA   COM   CAÇAMBA   METÁLICA   -   MATERIAL   VOLUMOSO   E MISTURADO POR ALVENARIA, TERRA, MADEIRA, PAPEL, PLÁSTICO E METAL</t>
  </si>
  <si>
    <t xml:space="preserve">R$ 123,13</t>
  </si>
  <si>
    <t xml:space="preserve">1.5</t>
  </si>
  <si>
    <t xml:space="preserve">03.02.040</t>
  </si>
  <si>
    <t xml:space="preserve">DEMOLIÇÃO MANUAL DE ALVENARIA DE ELEVAÇÃO OU ELEMENTO VAZADO, INCLUINDO REVESTIMENTO</t>
  </si>
  <si>
    <t xml:space="preserve">M3</t>
  </si>
  <si>
    <t xml:space="preserve">R$ 85,72</t>
  </si>
  <si>
    <t xml:space="preserve">1.6</t>
  </si>
  <si>
    <t xml:space="preserve">REVOLVIMENTO E LIMPEZA MANUAL DE SOLO. AF_05/2018</t>
  </si>
  <si>
    <t xml:space="preserve">R$ 4,95</t>
  </si>
  <si>
    <t xml:space="preserve">1.7</t>
  </si>
  <si>
    <t xml:space="preserve">02.10.020</t>
  </si>
  <si>
    <t xml:space="preserve">LOCAÇÃO DE OBRA DE EDIFICAÇÃO</t>
  </si>
  <si>
    <t xml:space="preserve">R$ 17,75</t>
  </si>
  <si>
    <t xml:space="preserve">16.06.051</t>
  </si>
  <si>
    <t xml:space="preserve">CANTEIRO DE OBRAS - LARG 3.30M</t>
  </si>
  <si>
    <t xml:space="preserve">R$ 507,49</t>
  </si>
  <si>
    <t xml:space="preserve">1.8</t>
  </si>
  <si>
    <t xml:space="preserve">02.02.150</t>
  </si>
  <si>
    <t xml:space="preserve">LOCAÇÃO DE CONTAINER TIPO DEPÓSITO - ÁREA MÍNIMA DE 13,80 M²</t>
  </si>
  <si>
    <t xml:space="preserve">UNMES</t>
  </si>
  <si>
    <t xml:space="preserve">R$ 931,50</t>
  </si>
  <si>
    <t xml:space="preserve">1.9</t>
  </si>
  <si>
    <t xml:space="preserve">02.02.160</t>
  </si>
  <si>
    <t xml:space="preserve">LOCAÇÃO DE CONTAINER TIPO GUARITA - ÁREA MÍNIMA DE 4,60 M²</t>
  </si>
  <si>
    <t xml:space="preserve">R$ 902,04</t>
  </si>
  <si>
    <t xml:space="preserve">1.10</t>
  </si>
  <si>
    <t xml:space="preserve">02.02.140</t>
  </si>
  <si>
    <t xml:space="preserve">LOCAÇÃO DE CONTAINER TIPO SANITÁRIO COM 2 VASOS SANITÁRIOS, 2 LAVATÓRIOS, 2 MICTÓRIOS E 4 PONTOS PARA CHUVEIRO - ÁREA MÍNIMA DE 13,80 M²</t>
  </si>
  <si>
    <t xml:space="preserve">R$ 1.396,08</t>
  </si>
  <si>
    <t xml:space="preserve">TOTAL DO ITEM 1:</t>
  </si>
  <si>
    <t xml:space="preserve">2. FUNDAÇÃO</t>
  </si>
  <si>
    <t xml:space="preserve">2.1</t>
  </si>
  <si>
    <t xml:space="preserve">ESTACA BROCA DE CONCRETO, DIÂMETRO DE 25CM, ESCAVAÇÃO MANUAL COM TRADOCONCHA, COM ARMADURA DE ARRANQUE. AF_05/2020</t>
  </si>
  <si>
    <t xml:space="preserve">M</t>
  </si>
  <si>
    <t xml:space="preserve">R$ 88,81</t>
  </si>
  <si>
    <t xml:space="preserve">2.2</t>
  </si>
  <si>
    <t xml:space="preserve">CORTE E DOBRA DE AÇO CA-60, DIÂMETRO DE 5,0 MM. AF_06/2022</t>
  </si>
  <si>
    <t xml:space="preserve">KG</t>
  </si>
  <si>
    <t xml:space="preserve">R$ 11,09</t>
  </si>
  <si>
    <t xml:space="preserve">2.3</t>
  </si>
  <si>
    <t xml:space="preserve">ESCAVAÇÃO MANUAL DE VALA PARA VIGA  BALDRAME (SEM  ESCAVAÇÃO PARA  COLOCAÇÃO DE FÔRMAS). AF_06/2017</t>
  </si>
  <si>
    <t xml:space="preserve">R$ 364,75</t>
  </si>
  <si>
    <t xml:space="preserve">2.4</t>
  </si>
  <si>
    <t xml:space="preserve">PREPARO  DE  FUNDO  DE  VALA  COM  LARGURA  MENOR  QUE  1,5  M,  COM  CAMADA  DE  BRITA, LANÇAMENTO MANUAL. AF_08/2020</t>
  </si>
  <si>
    <t xml:space="preserve">R$ 267,72</t>
  </si>
  <si>
    <t xml:space="preserve">2.5</t>
  </si>
  <si>
    <t xml:space="preserve">2.6</t>
  </si>
  <si>
    <t xml:space="preserve">CORTE E DOBRA DE AÇO CA-50, DIÂMETRO DE 10,0 MM. AF_06/2022</t>
  </si>
  <si>
    <t xml:space="preserve">R$ 10,25</t>
  </si>
  <si>
    <t xml:space="preserve">2.7</t>
  </si>
  <si>
    <t xml:space="preserve">CONCRETAGEM DE BLOCOS DE COROAMENTO E VIGAS BALDRAMES, FCK 30  MPA, COM USO DE BOMBA LANÇAMENTO, ADENSAMENTO E ACABAMENTO. AF_06/2017</t>
  </si>
  <si>
    <t xml:space="preserve">R$ 593,27</t>
  </si>
  <si>
    <t xml:space="preserve">2.8</t>
  </si>
  <si>
    <t xml:space="preserve">ALVENARIA  DE  EMBASAMENTO  COM  BLOCO  ESTRUTURAL  DE  CONCRETO,  DE  14X19X29  CM  E ARGAMASSA DE ASSENTAMENTO COM PREPARO EM BETONEIRA. AF_05/2020</t>
  </si>
  <si>
    <t xml:space="preserve">R$ 974,16</t>
  </si>
  <si>
    <t xml:space="preserve">TOTAL DO ITEM 2:</t>
  </si>
  <si>
    <t xml:space="preserve">3. INFRAESTRUTURA</t>
  </si>
  <si>
    <t xml:space="preserve">3.1</t>
  </si>
  <si>
    <t xml:space="preserve">MONTAGEM E DESMONTAGEM DE FÔRMA DE PILARES RETANGULARES E ESTRUTURAS SIMILARES, PÉ-DIREITO SIMPLES, EM CHAPA DE MADEIRA COMPENSADA RESINADA, 2 UTILIZAÇÕES. AF_09/2020</t>
  </si>
  <si>
    <t xml:space="preserve">R$ 143,18</t>
  </si>
  <si>
    <t xml:space="preserve">3.2</t>
  </si>
  <si>
    <t xml:space="preserve">R$ 9,99</t>
  </si>
  <si>
    <t xml:space="preserve">3.3</t>
  </si>
  <si>
    <t xml:space="preserve">R$ 8,85</t>
  </si>
  <si>
    <t xml:space="preserve">3.4</t>
  </si>
  <si>
    <t xml:space="preserve">CONCRETAGEM DE PILARES, FCK = 25 MPA, COM USO DE GRUA - LANÇAMENTO, ADENSAMENTO E ACABAMENTO. AF_02/2022</t>
  </si>
  <si>
    <t xml:space="preserve">R$ 570,59</t>
  </si>
  <si>
    <t xml:space="preserve">3.5</t>
  </si>
  <si>
    <t xml:space="preserve">ALVENARIA  DE  VEDAÇÃO  DE  BLOCOS  CERÂMICOS  FURADOS  NA  VERTICAL  DE  9X19X39  CM (ESPESSURA 9 CM) E ARGAMASSA DE ASSENTAMENTO COM PREPARO EM BETONEIRA. AF_12/2021</t>
  </si>
  <si>
    <t xml:space="preserve">R$ 62,12</t>
  </si>
  <si>
    <t xml:space="preserve">3.6</t>
  </si>
  <si>
    <t xml:space="preserve">16.15.003</t>
  </si>
  <si>
    <t xml:space="preserve">VERGA / CINTA EM BLOCO DE CONCRETO CANALETA 14X19X39 CM</t>
  </si>
  <si>
    <t xml:space="preserve">R$ 28,95</t>
  </si>
  <si>
    <t xml:space="preserve">3.7</t>
  </si>
  <si>
    <t xml:space="preserve">MONTAGEM E DESMONTAGEM DE FÔRMA DE VIGA, ESCORAMENTO COM GARFO DE MADEIRA, PÉ DIREITO SIMPLES, EM CHAPA DE MADEIRA RESINADA, 2 UTILIZAÇÕES. AF_09/2020</t>
  </si>
  <si>
    <t xml:space="preserve">R$ 184,40</t>
  </si>
  <si>
    <t xml:space="preserve">3.8</t>
  </si>
  <si>
    <t xml:space="preserve">3.9</t>
  </si>
  <si>
    <t xml:space="preserve">3.10</t>
  </si>
  <si>
    <t xml:space="preserve">CORTE E DOBRA DE AÇO CA-50, DIÂMETRO DE 12,5 MM. AF_06/2022</t>
  </si>
  <si>
    <t xml:space="preserve">R$ 7,56</t>
  </si>
  <si>
    <t xml:space="preserve">3.11</t>
  </si>
  <si>
    <t xml:space="preserve">CONCRETAGEM DE VIGAS E LAJES, FCK=25 MPA, PARA LAJES MACIÇAS OU NERVURADAS COM USO DE BOMBA - LANÇAMENTO, ADENSAMENTO E ACABAMENTO. AF_02/2022</t>
  </si>
  <si>
    <t xml:space="preserve">R$ 569,93</t>
  </si>
  <si>
    <t xml:space="preserve">3.12</t>
  </si>
  <si>
    <t xml:space="preserve">LAJE  PRÉ-MOLDADA  UNIDIRECIONAL,  BIAPOIADA,  PARA  FORRO,  ENCHIMENTO  EM  CERÂMICA, VIGOTA CONVENCIONAL, ALTURA TOTAL DA LAJE (ENCHIMENTO+CAPA) = (8+3). AF_11/2020</t>
  </si>
  <si>
    <t xml:space="preserve">R$ 171,98</t>
  </si>
  <si>
    <t xml:space="preserve">TOTAL DO ITEM 3:</t>
  </si>
  <si>
    <t xml:space="preserve">4. TELHADO</t>
  </si>
  <si>
    <t xml:space="preserve">4.1</t>
  </si>
  <si>
    <t xml:space="preserve">FABRICAÇÃO E INSTALAÇÃO DE TESOURA INTEIRA EM AÇO, VÃO DE 5 M, PARA TELHA ONDULADA DE FIBROCIMENTO, METÁLICA, PLÁSTICA OU TERMOACÚSTICA, INCLUSO IÇAMENTO. AF_12/2015</t>
  </si>
  <si>
    <t xml:space="preserve">UN</t>
  </si>
  <si>
    <t xml:space="preserve">R$ 931,01</t>
  </si>
  <si>
    <t xml:space="preserve">4.2</t>
  </si>
  <si>
    <t xml:space="preserve">FABRICAÇÃO E INSTALAÇÃO DE TESOURA INTEIRA EM AÇO, VÃO DE 4 M, PARA TELHA ONDULADA DE FIBROCIMENTO, METÁLICA, PLÁSTICA OU TERMOACÚSTICA, INCLUSO IÇAMENTO. AF_12/2015</t>
  </si>
  <si>
    <t xml:space="preserve">R$ 814,95</t>
  </si>
  <si>
    <t xml:space="preserve">4.3</t>
  </si>
  <si>
    <t xml:space="preserve">FABRICAÇÃO E INSTALAÇÃO DE TESOURA INTEIRA EM AÇO, VÃO DE 3 M, PARA TELHA ONDULADA DE FIBROCIMENTO, METÁLICA, PLÁSTICA OU TERMOACÚSTICA, INCLUSO IÇAMENTO. AF_12/2015</t>
  </si>
  <si>
    <t xml:space="preserve">R$ 728,25</t>
  </si>
  <si>
    <t xml:space="preserve">4.4</t>
  </si>
  <si>
    <t xml:space="preserve">FABRICAÇÃO E INSTALAÇÃO DE MEIA TESOURA DE MADEIRA NÃO APARELHADA, COM VÃO DE 4 M, PARA TELHA CERÂMICA OU DE CONCRETO, INCLUSO IÇAMENTO. AF_07/2019</t>
  </si>
  <si>
    <t xml:space="preserve">R$ 1.681,13</t>
  </si>
  <si>
    <t xml:space="preserve">4.5</t>
  </si>
  <si>
    <t xml:space="preserve">FABRICAÇÃO E INSTALAÇÃO DE MEIA TESOURA DE MADEIRA NÃO APARELHADA, COM VÃO DE 5 M, PARA TELHA CERÂMICA OU DE CONCRETO, INCLUSO IÇAMENTO. AF_07/2019</t>
  </si>
  <si>
    <t xml:space="preserve">R$ 1.762,09</t>
  </si>
  <si>
    <t xml:space="preserve">4.6</t>
  </si>
  <si>
    <t xml:space="preserve">TRAMA  DE   AÇO  COMPOSTA   POR  TERÇAS  PARA  TELHADOS  DE  ATÉ   2  ÁGUAS  PARA  TELHA ONDULADA DE FIBROCIMENTO, METÁLICA, PLÁSTICA OU TERMOACÚSTICA, INCLUSO TRANSPORTE VERTICAL. AF_07/2019</t>
  </si>
  <si>
    <t xml:space="preserve">R$ 59,99</t>
  </si>
  <si>
    <t xml:space="preserve">4.7</t>
  </si>
  <si>
    <t xml:space="preserve">TRAMA DE MADEIRA COMPOSTA POR RIPAS, CAIBROS E TERÇAS PARA TELHADOS DE ATÉ 2 ÁGUAS PARA TELHA DE ENCAIXE DE CERÂMICA OU DE CONCRETO, INCLUSOTRANSPORTE VERTICAL. AF_07/2019</t>
  </si>
  <si>
    <t xml:space="preserve">R$ 89,54</t>
  </si>
  <si>
    <t xml:space="preserve">4.8</t>
  </si>
  <si>
    <t xml:space="preserve">16.13.130</t>
  </si>
  <si>
    <t xml:space="preserve">TELHAMENTO EM CHAPA DE AÇO COM PINTURA POLIÉSTER, TIPO SANDUÍCHE, ESPESSURA DE 0,50 MM, COM POLIESTIRENO EXPANDIDO</t>
  </si>
  <si>
    <t xml:space="preserve">R$ 153,79</t>
  </si>
  <si>
    <t xml:space="preserve">4.9</t>
  </si>
  <si>
    <t xml:space="preserve">TELHAMENTO  COM  TELHA  CERÂMICA  DE  ENCAIXE,  TIPO  PORTUGUESA, COM  ATÉ  2  Á  GUAS, INCLUSO TRANSPORTE VERTICAL. AF_07/2019</t>
  </si>
  <si>
    <t xml:space="preserve">R$ 64,17</t>
  </si>
  <si>
    <t xml:space="preserve">4.10</t>
  </si>
  <si>
    <t xml:space="preserve">08.12.015</t>
  </si>
  <si>
    <t xml:space="preserve">CALHA OU AGUA FURTADA EM CHAPA GALV. N 24 - CORTE 0,33M</t>
  </si>
  <si>
    <t xml:space="preserve">R$ 91,63</t>
  </si>
  <si>
    <t xml:space="preserve">4.11</t>
  </si>
  <si>
    <t xml:space="preserve">08.12.003</t>
  </si>
  <si>
    <t xml:space="preserve">CONDUTOR DE CHAPA GALVANIZADA N 24 - DESENVOLVIMENTO DE 0,33 M</t>
  </si>
  <si>
    <t xml:space="preserve">R$ 68,34</t>
  </si>
  <si>
    <t xml:space="preserve">4.12</t>
  </si>
  <si>
    <t xml:space="preserve">RUFO EM CHAPA DE AÇO GALVANIZADO NÚMERO 24, CORTE DE 25 CM, INCLUSO TRANSPORTE VERTICAL.</t>
  </si>
  <si>
    <t xml:space="preserve">R$ 53,68</t>
  </si>
  <si>
    <t xml:space="preserve">TOTAL DO ITEM 4:</t>
  </si>
  <si>
    <t xml:space="preserve">5. PAREDES</t>
  </si>
  <si>
    <t xml:space="preserve">5.1</t>
  </si>
  <si>
    <t xml:space="preserve">CHAPISCO APLICADO EM ALVENARIAS E ESTRUTURAS DE CONCRETO INTERNAS, COM COLHER DE PEDREIRO. ARGAMASSA TRAÇO 1:3 COM PREPARO EM BETONEIRA 400 L. AF_06/2014</t>
  </si>
  <si>
    <t xml:space="preserve">R$ 4,71</t>
  </si>
  <si>
    <t xml:space="preserve">5.2</t>
  </si>
  <si>
    <t xml:space="preserve">17.02.120</t>
  </si>
  <si>
    <t xml:space="preserve">EMBOÇO COMUM</t>
  </si>
  <si>
    <t xml:space="preserve">R$ 23,71</t>
  </si>
  <si>
    <t xml:space="preserve">5.3</t>
  </si>
  <si>
    <t xml:space="preserve">17.02.220</t>
  </si>
  <si>
    <t xml:space="preserve">REBOCO</t>
  </si>
  <si>
    <t xml:space="preserve">R$ 13,85</t>
  </si>
  <si>
    <t xml:space="preserve">5.4</t>
  </si>
  <si>
    <t xml:space="preserve">18.13.020</t>
  </si>
  <si>
    <t xml:space="preserve">REVESTIMENTO EM PLACA CERÂMICA EXTRUDADA DE ALTA RESISTÊNCIA QUÍMICA E MECÂNICA, ESPESSURA   ENTRE   9   E   10   MM,  ASSENTADO  COM  ARGAMASSA  INDUSTRIALIZADA   DE  ALTA ADERÊNCIA</t>
  </si>
  <si>
    <t xml:space="preserve">R$ 149,18</t>
  </si>
  <si>
    <t xml:space="preserve">5.5</t>
  </si>
  <si>
    <t xml:space="preserve">APLICAÇÃO MANUAL DE FUNDO SELADOR ACRÍLICO EM PANOS COM PRESENÇA DE VÃOS DE EDIFÍCIOS DE MÚLTIPLOS PAVIMENTOS. AF_06/2014</t>
  </si>
  <si>
    <t xml:space="preserve">R$ 5,57</t>
  </si>
  <si>
    <t xml:space="preserve">5.6</t>
  </si>
  <si>
    <t xml:space="preserve">FUNDO   SELADOR   ACRÍLICO,   APLICAÇÃO   MANUAL   EM   TETO,   UMA   DEMÃO. AF_04/2023</t>
  </si>
  <si>
    <t xml:space="preserve">R$ 6,12</t>
  </si>
  <si>
    <t xml:space="preserve">5.7</t>
  </si>
  <si>
    <t xml:space="preserve">APLICAÇÃO  MANUAL  DE  PINTURA  COM  TINTA  LÁTEX  ACRÍLICA  EM  PAREDES,  DUAS  DEMÃOS. AF_06/2014</t>
  </si>
  <si>
    <t xml:space="preserve">R$ 14,44</t>
  </si>
  <si>
    <t xml:space="preserve">TOTAL DO ITEM 5:</t>
  </si>
  <si>
    <t xml:space="preserve">6.PISO</t>
  </si>
  <si>
    <t xml:space="preserve">6.1</t>
  </si>
  <si>
    <t xml:space="preserve">ARGILA OU BARRO PARA ATERRO/REATERRO (COM TRANSPORTE ATE 10 KM)</t>
  </si>
  <si>
    <t xml:space="preserve">R$ 52,30</t>
  </si>
  <si>
    <t xml:space="preserve">6.2</t>
  </si>
  <si>
    <t xml:space="preserve">LASTRO COM MATERIAL GRANULAR (PEDRA BRITADA N.2), APLICADO EM PISOS OU LAJES SOBRE
SOLO, ESPESSURA DE *10 CM*. AF_08/2017</t>
  </si>
  <si>
    <t xml:space="preserve">R$ 165,14</t>
  </si>
  <si>
    <t xml:space="preserve">6.3</t>
  </si>
  <si>
    <t xml:space="preserve">APLICAÇÃO DE LONA PLÁSTICA PARA EXECUÇÃO DE PAVIMENTOS DE CONCRETO. AF_04/2022</t>
  </si>
  <si>
    <t xml:space="preserve">R$ 1,62</t>
  </si>
  <si>
    <t xml:space="preserve">6.4</t>
  </si>
  <si>
    <t xml:space="preserve">CONTRAPISO   COM   ARGAMASSA   AUTONIVELANTE,   APLICADO   SOBRE   LAJE,   NÃO   ADERIDO, ESPESSURA 5CM. AF_07/2021</t>
  </si>
  <si>
    <t xml:space="preserve">R$ 34,71</t>
  </si>
  <si>
    <t xml:space="preserve">6.5</t>
  </si>
  <si>
    <t xml:space="preserve">TELA DE ACO SOLDADA NERVURADA, CA-60, Q-113, (1,8 KG/M2), DIAMETRO DO FIO = 3,8 MM, LARGURA = 2,45 M, ESPACAMENTO DA MALHA = 10 X 10 CM</t>
  </si>
  <si>
    <t xml:space="preserve">R$ 12,48</t>
  </si>
  <si>
    <t xml:space="preserve">6.6</t>
  </si>
  <si>
    <t xml:space="preserve">REVESTIMENTO  CERÂMICO  PARA  PISO  COM  PLACAS  TIPO  ESMALTADA  EXTRA  DE  DIMENSÕES 60X60 CM APLICADA EM AMBIENTES DE ÁREA MAIOR QUE 10 M2. AF_06/2014</t>
  </si>
  <si>
    <t xml:space="preserve">R$ 60,29</t>
  </si>
  <si>
    <t xml:space="preserve">6.7</t>
  </si>
  <si>
    <t xml:space="preserve">RODAPÉ  CERÂMICO  DE  7CM  DE  ALTURA  COM  PLACAS  TIPO  ESMALTADA EXTRA  DE DIMENSÕES 60X60CM. AF_06/2014</t>
  </si>
  <si>
    <t xml:space="preserve">R$ 11,57</t>
  </si>
  <si>
    <t xml:space="preserve">6.8</t>
  </si>
  <si>
    <t xml:space="preserve">16.02.040</t>
  </si>
  <si>
    <t xml:space="preserve">PAVIMENTACAO ARTICULADA BLOCO CONCRETO INTERTRAVADO E=6CM 35 MPA  COR NATURAL SOBRE BASE AREIA GROSSA</t>
  </si>
  <si>
    <t xml:space="preserve">R$ 125,91</t>
  </si>
  <si>
    <t xml:space="preserve">6.9</t>
  </si>
  <si>
    <t xml:space="preserve">19.01.062</t>
  </si>
  <si>
    <t xml:space="preserve">PEITORIL E/OU SOLEIRA EM GRANITO, ESPESSURA DE 2 CM E LARGURA ATÉ 20 CM, ACABAMENTO POLIDO</t>
  </si>
  <si>
    <t xml:space="preserve">R$ 168,86</t>
  </si>
  <si>
    <t xml:space="preserve">6.10</t>
  </si>
  <si>
    <t xml:space="preserve">PINTURA  DE  PISO  COM  TINTA  ACRÍLICA,  APLICAÇÃO  MANUAL,  2  DEMÃOS,  INCLUSO  FUNDO PREPARADOR. AF_05/2021</t>
  </si>
  <si>
    <t xml:space="preserve">R$ 23,95</t>
  </si>
  <si>
    <t xml:space="preserve">TOTAL DO ITEM 6:</t>
  </si>
  <si>
    <t xml:space="preserve">7. ESQUADRIAS/PORTAS</t>
  </si>
  <si>
    <t xml:space="preserve">7.1</t>
  </si>
  <si>
    <t xml:space="preserve">24.02.060</t>
  </si>
  <si>
    <t xml:space="preserve">PORTA/PORTÃO DE ABRIR EM CHAPA, SOB MEDIDA</t>
  </si>
  <si>
    <t xml:space="preserve">R$ 985,93</t>
  </si>
  <si>
    <t xml:space="preserve">7.2</t>
  </si>
  <si>
    <t xml:space="preserve">25.01.371</t>
  </si>
  <si>
    <t xml:space="preserve">CAIXILHO EM ALUMÍNIO BASCULANTE COM VIDRO - BRANCO</t>
  </si>
  <si>
    <t xml:space="preserve">R$ 920,86</t>
  </si>
  <si>
    <t xml:space="preserve">7.3</t>
  </si>
  <si>
    <t xml:space="preserve">24.01.070</t>
  </si>
  <si>
    <t xml:space="preserve">CAIXILHO EM FERRO DE CORRER, SOB MEDIDA</t>
  </si>
  <si>
    <t xml:space="preserve">R$ 882,88</t>
  </si>
  <si>
    <t xml:space="preserve">7.4</t>
  </si>
  <si>
    <t xml:space="preserve">15.01.003</t>
  </si>
  <si>
    <t xml:space="preserve">PINTURA ALUMINIO EM ESTRUTURA METALICA</t>
  </si>
  <si>
    <t xml:space="preserve">R$ 19,77</t>
  </si>
  <si>
    <t xml:space="preserve">7.5</t>
  </si>
  <si>
    <t xml:space="preserve">24.02.450</t>
  </si>
  <si>
    <t xml:space="preserve">GRADE DE PROTEÇÃO PARA CAIXILHOS</t>
  </si>
  <si>
    <t xml:space="preserve">R$ 1.112,86</t>
  </si>
  <si>
    <t xml:space="preserve">7.6</t>
  </si>
  <si>
    <t xml:space="preserve">34.05.170</t>
  </si>
  <si>
    <t xml:space="preserve">BARREIRA DE PROTEÇÃO PERIMETRAL EM AÇO INOXIDÁVEL AISI 430, DUPLA</t>
  </si>
  <si>
    <t xml:space="preserve">R$ 41,10</t>
  </si>
  <si>
    <t xml:space="preserve">TOTAL DO ITEM 7:</t>
  </si>
  <si>
    <t xml:space="preserve">8. INSTALAÇÕES DE ELEMENTOS PERMANENTES</t>
  </si>
  <si>
    <t xml:space="preserve">8.1</t>
  </si>
  <si>
    <t xml:space="preserve">08.15.013</t>
  </si>
  <si>
    <t xml:space="preserve">LT-04 LAVATORIO /BEBEDOURO COLETIVO COM TORNEIRA ANTIVANDALISMO</t>
  </si>
  <si>
    <t xml:space="preserve">R$ 1.562,02</t>
  </si>
  <si>
    <t xml:space="preserve">8.2</t>
  </si>
  <si>
    <t xml:space="preserve">08.17.081</t>
  </si>
  <si>
    <t xml:space="preserve">TJ-03 TORNEIRA DE JARDIM</t>
  </si>
  <si>
    <t xml:space="preserve">R$ 503,36</t>
  </si>
  <si>
    <t xml:space="preserve">8.3</t>
  </si>
  <si>
    <t xml:space="preserve">08.16.055</t>
  </si>
  <si>
    <t xml:space="preserve">BR-09 LAVATORIO ACESSIVEL</t>
  </si>
  <si>
    <t xml:space="preserve">CJ</t>
  </si>
  <si>
    <t xml:space="preserve">R$ 1.698,57</t>
  </si>
  <si>
    <t xml:space="preserve">8.4</t>
  </si>
  <si>
    <t xml:space="preserve">30.01.061</t>
  </si>
  <si>
    <t xml:space="preserve">BARRA DE APOIO LATERAL PARA LAVATÓRIO, PARA PESSOAS COM MOBILIDADE REDUZIDA, EM TUBO DE AÇO INOXIDÁVEL DE 1.1/4", COMPRIMENTO 25 A 30 CM</t>
  </si>
  <si>
    <t xml:space="preserve">R$ 172,34</t>
  </si>
  <si>
    <t xml:space="preserve">8.5</t>
  </si>
  <si>
    <t xml:space="preserve">30.01.010</t>
  </si>
  <si>
    <t xml:space="preserve">BARRA DE APOIO RETA, PARA PESSOAS COM MOBILIDADE REDUZIDA, EM TUBO DE AÇO INOXIDÁVEL DE 1 1/2´</t>
  </si>
  <si>
    <t xml:space="preserve">R$ 194,27</t>
  </si>
  <si>
    <t xml:space="preserve">8.6</t>
  </si>
  <si>
    <t xml:space="preserve">08.16.054</t>
  </si>
  <si>
    <t xml:space="preserve">BR-08 BACIA PARA SANITARIO ACESSIVEL</t>
  </si>
  <si>
    <t xml:space="preserve">R$ 3.104,87</t>
  </si>
  <si>
    <t xml:space="preserve">8.7</t>
  </si>
  <si>
    <t xml:space="preserve">44.01.370</t>
  </si>
  <si>
    <t xml:space="preserve">TANQUE EM GRANITO SINTÉTICO, LINHA COMERCIAL - SEM PERTENCES</t>
  </si>
  <si>
    <t xml:space="preserve">R$ 207,64</t>
  </si>
  <si>
    <t xml:space="preserve">8.8</t>
  </si>
  <si>
    <t xml:space="preserve">44.03.510</t>
  </si>
  <si>
    <t xml:space="preserve">TORNEIRA DE PAREDE ANTIVANDALISMO, DN= 3/4´</t>
  </si>
  <si>
    <t xml:space="preserve">R$ 488,04</t>
  </si>
  <si>
    <t xml:space="preserve">8.9</t>
  </si>
  <si>
    <t xml:space="preserve">05.05.104</t>
  </si>
  <si>
    <t xml:space="preserve">CC-05 CUBA INOX (50X40X25CM) TORNEIRA DE MESA INCL.VÁLVULA AMERICANA-GRANITO</t>
  </si>
  <si>
    <t xml:space="preserve">R$ 4.821,03</t>
  </si>
  <si>
    <t xml:space="preserve">8.10</t>
  </si>
  <si>
    <t xml:space="preserve">05.05.040</t>
  </si>
  <si>
    <t xml:space="preserve">BS-05 BANCADA PARA COZINHA - GRANITO POLIDO 20MM</t>
  </si>
  <si>
    <t xml:space="preserve">R$ 440,84</t>
  </si>
  <si>
    <t xml:space="preserve">TOTAL DO ITEM 8:</t>
  </si>
  <si>
    <t xml:space="preserve">9. ÁGUAS PLUVIAIS E RALOS INTERNOS</t>
  </si>
  <si>
    <t xml:space="preserve">9.1</t>
  </si>
  <si>
    <t xml:space="preserve">16.05.075</t>
  </si>
  <si>
    <t xml:space="preserve">CA-10 CAIXA DE AREIA 50X50 CM PARA AGUAS PLUVIAIS</t>
  </si>
  <si>
    <t xml:space="preserve">R$ 420,40</t>
  </si>
  <si>
    <t xml:space="preserve">9.2</t>
  </si>
  <si>
    <t xml:space="preserve">16.05.031</t>
  </si>
  <si>
    <t xml:space="preserve">CA-21 CANALETA DE AGUAS PLUVIAIS EM CONCRETO (20CM)</t>
  </si>
  <si>
    <t xml:space="preserve">R$ 173,00</t>
  </si>
  <si>
    <t xml:space="preserve">9.3</t>
  </si>
  <si>
    <t xml:space="preserve">16.05.046</t>
  </si>
  <si>
    <t xml:space="preserve">TC-09 TAMPA DE CONCRETO PRE-MOLDADA PERF. P/ CANALETA L=20CM</t>
  </si>
  <si>
    <t xml:space="preserve">R$ 93,70</t>
  </si>
  <si>
    <t xml:space="preserve">9.4</t>
  </si>
  <si>
    <t xml:space="preserve">08.10.048</t>
  </si>
  <si>
    <t xml:space="preserve">RALO SIFONADO DE F.FUNDIDO DN 150 MM C/GRELHA PVC CROMADO</t>
  </si>
  <si>
    <t xml:space="preserve">R$ 636,18</t>
  </si>
  <si>
    <t xml:space="preserve">9.5</t>
  </si>
  <si>
    <t xml:space="preserve">16.05.064</t>
  </si>
  <si>
    <t xml:space="preserve">TUBO PVC OCRE JUNTA ELASTICA DN 100 INCLUSIVE CONEXOES - ENTERRADO</t>
  </si>
  <si>
    <t xml:space="preserve">R$ 78,38</t>
  </si>
  <si>
    <t xml:space="preserve">9.6</t>
  </si>
  <si>
    <t xml:space="preserve">16.05.067</t>
  </si>
  <si>
    <t xml:space="preserve">TUBO PVC OCRE JUNTA ELASTICA DN 250 INCLUSIVE CONEXOES  -  ENTERRADO</t>
  </si>
  <si>
    <t xml:space="preserve">R$ 259,82</t>
  </si>
  <si>
    <t xml:space="preserve">TOTAL DO ITEM 9:</t>
  </si>
  <si>
    <t xml:space="preserve">10. CAIXA ESGOTO PREDIAL</t>
  </si>
  <si>
    <t xml:space="preserve">10.1</t>
  </si>
  <si>
    <t xml:space="preserve">16.08.027</t>
  </si>
  <si>
    <t xml:space="preserve">CG-01 CAIXA DE GORDURA EM ALVENARIA</t>
  </si>
  <si>
    <t xml:space="preserve">R$ 1.729,98</t>
  </si>
  <si>
    <t xml:space="preserve">10.2</t>
  </si>
  <si>
    <t xml:space="preserve">16.08.028</t>
  </si>
  <si>
    <t xml:space="preserve">CI-01 CAIXA DE INSPECAO 60X60CM PARA ESGOTO</t>
  </si>
  <si>
    <t xml:space="preserve">R$ 694,10</t>
  </si>
  <si>
    <t xml:space="preserve">10.3</t>
  </si>
  <si>
    <t xml:space="preserve">08.09.061</t>
  </si>
  <si>
    <t xml:space="preserve">TUBO PVC REFORÇADO "SR" JUNTA ELÁSTICA DN 50 INCL CONEXÕES</t>
  </si>
  <si>
    <t xml:space="preserve">R$ 53,84</t>
  </si>
  <si>
    <t xml:space="preserve">10.4</t>
  </si>
  <si>
    <t xml:space="preserve">08.09.062</t>
  </si>
  <si>
    <t xml:space="preserve">TUBO PVC REFORÇADO "SR" JUNTA ELÁSTICA DN 75 INCL CONEXÕES</t>
  </si>
  <si>
    <t xml:space="preserve">R$ 69,59</t>
  </si>
  <si>
    <t xml:space="preserve">10.5</t>
  </si>
  <si>
    <t xml:space="preserve">08.09.063</t>
  </si>
  <si>
    <t xml:space="preserve">TUBO PVC REFORÇADO "SR" JUNTA ELÁSTICA DN 100 INCL CONEXÕES</t>
  </si>
  <si>
    <t xml:space="preserve">R$ 90,52</t>
  </si>
  <si>
    <t xml:space="preserve">10.6</t>
  </si>
  <si>
    <t xml:space="preserve">08.09.064</t>
  </si>
  <si>
    <t xml:space="preserve">TUBO PVC REFORÇADO "SR" JUNTA ELÁSTICA DN 150 INCL CONEXÕES</t>
  </si>
  <si>
    <t xml:space="preserve">R$ 138,28</t>
  </si>
  <si>
    <t xml:space="preserve">TOTAL DO ITEM 10:</t>
  </si>
  <si>
    <t xml:space="preserve">11. CAIXA D'ÁGUA</t>
  </si>
  <si>
    <t xml:space="preserve">11.1</t>
  </si>
  <si>
    <t xml:space="preserve">CAIXA D´ÁGUA EM POLIETILENO, 1500 LITROS - FORNECIMENTO E INSTALAÇÃO.AF_06/2021</t>
  </si>
  <si>
    <t xml:space="preserve">R$ 1.068,51</t>
  </si>
  <si>
    <t xml:space="preserve">11.2</t>
  </si>
  <si>
    <t xml:space="preserve">47.02.010</t>
  </si>
  <si>
    <t xml:space="preserve">REGISTRO DE GAVETA EM LATÃO FUNDIDO CROMADO COM CANOPLA, DN= 1/2´ -  LINHA ESPECIAL</t>
  </si>
  <si>
    <t xml:space="preserve">11.3</t>
  </si>
  <si>
    <t xml:space="preserve">47.02.100</t>
  </si>
  <si>
    <t xml:space="preserve">REGISTRO DE PRESSÃO EM LATÃO FUNDIDO CROMADO COM CANOPLA, DN= 1/2´ -  LINHA ESPECIAL</t>
  </si>
  <si>
    <t xml:space="preserve">11.4</t>
  </si>
  <si>
    <t xml:space="preserve">44.20.200</t>
  </si>
  <si>
    <t xml:space="preserve">SIFÃO DE METAL CROMADO DE 1 1/2´ X 2´</t>
  </si>
  <si>
    <t xml:space="preserve">11.5</t>
  </si>
  <si>
    <t xml:space="preserve">49.01.016</t>
  </si>
  <si>
    <t xml:space="preserve">CAIXA SIFONADA DE PVC RÍGIDO DE 100 X 100 X 50 MM, COM GRELHA</t>
  </si>
  <si>
    <t xml:space="preserve">11.6</t>
  </si>
  <si>
    <t xml:space="preserve">47.04.040</t>
  </si>
  <si>
    <t xml:space="preserve">VÁLVULA DE DESCARGA COM REGISTRO PRÓPRIO, DN= 1 1/2´</t>
  </si>
  <si>
    <t xml:space="preserve">TOTAL DO ITEM 11:</t>
  </si>
  <si>
    <t xml:space="preserve">12. TUBOS ÁGUA FRIA E QUENTE - ISOMETRICO</t>
  </si>
  <si>
    <t xml:space="preserve">12.1</t>
  </si>
  <si>
    <t xml:space="preserve">46.01.040</t>
  </si>
  <si>
    <t xml:space="preserve">TUBO DE PVC RÍGIDO SOLDÁVEL MARROM, DN= 40 MM, (1 1/4´), INCLUSIVE CONEXÕES</t>
  </si>
  <si>
    <t xml:space="preserve">R$ 49,33</t>
  </si>
  <si>
    <t xml:space="preserve">12.2</t>
  </si>
  <si>
    <t xml:space="preserve">47.02.020</t>
  </si>
  <si>
    <t xml:space="preserve">REGISTRO DE GAVETA EM LATÃO FUNDIDO CROMADO COM CANOPLA, DN= 3/4´ - LINHA ESPECIAL</t>
  </si>
  <si>
    <t xml:space="preserve">R$ 105,68</t>
  </si>
  <si>
    <t xml:space="preserve">TOTAL DO ITEM 12:</t>
  </si>
  <si>
    <t xml:space="preserve">13. INSTALAÇÕES ELÉTRICAS</t>
  </si>
  <si>
    <t xml:space="preserve">13.1</t>
  </si>
  <si>
    <t xml:space="preserve">09.02.021</t>
  </si>
  <si>
    <t xml:space="preserve">AE-24 ABRIGO E ENTRADA DE ENERGIA PADRÃO MULTI 200 CPFL CATEGORIA C-5</t>
  </si>
  <si>
    <t xml:space="preserve">R$ 7.387,33</t>
  </si>
  <si>
    <t xml:space="preserve">13.2</t>
  </si>
  <si>
    <t xml:space="preserve">QUADRO  DE  DISTRIBUIÇÃO  DE  ENERGIA  EM  CHAPA  DE  AÇO  GALVANIZADO,  DE  EMBUTIR,  COM BARRAMENTO  TRIFÁSICO,  PARA  24  DISJUNTORES  DIN  100A  -  FORNECIMENTO  E  INSTALAÇÃO. AF_10/2020</t>
  </si>
  <si>
    <t xml:space="preserve">R$ 512,88</t>
  </si>
  <si>
    <t xml:space="preserve">13.3</t>
  </si>
  <si>
    <t xml:space="preserve">09.08.029</t>
  </si>
  <si>
    <t xml:space="preserve">INTERRUPTOR DE 1 TECLA - ELETROD PVC Ø 25MM FLEXIVEL NBR 15465</t>
  </si>
  <si>
    <t xml:space="preserve">R$ 132,43</t>
  </si>
  <si>
    <t xml:space="preserve">13.4</t>
  </si>
  <si>
    <t xml:space="preserve">09.08.030</t>
  </si>
  <si>
    <t xml:space="preserve">INTERRUPTOR DE 2 TECLAS - ELETROD PVC Ø 25MM FLEXIVEL NBR 15465</t>
  </si>
  <si>
    <t xml:space="preserve">R$ 200,58</t>
  </si>
  <si>
    <t xml:space="preserve">13.5</t>
  </si>
  <si>
    <t xml:space="preserve">09.08.032</t>
  </si>
  <si>
    <t xml:space="preserve">INTERRUPTOR DE 3 TECLAS - ELETROD PVC Ø 25MM FLEXIVEL NBR 15465</t>
  </si>
  <si>
    <t xml:space="preserve">R$ 209,26</t>
  </si>
  <si>
    <t xml:space="preserve">13.6</t>
  </si>
  <si>
    <t xml:space="preserve">09.08.013</t>
  </si>
  <si>
    <t xml:space="preserve">TOMADA 2P+T PADRAO NBR 14136, CORRENTE 10A-250V-ELETR. AÇO GALV. A QUENTE</t>
  </si>
  <si>
    <t xml:space="preserve">R$ 214,87</t>
  </si>
  <si>
    <t xml:space="preserve">13.7</t>
  </si>
  <si>
    <t xml:space="preserve">09.09.057</t>
  </si>
  <si>
    <t xml:space="preserve">LUMINÁRIA SOBREPOR LED TUBULAR VIDRO 2X18W TEMPERATURA DE COR 4000ºK</t>
  </si>
  <si>
    <t xml:space="preserve">R$ 183,51</t>
  </si>
  <si>
    <t xml:space="preserve">13.8</t>
  </si>
  <si>
    <t xml:space="preserve">09.11.041</t>
  </si>
  <si>
    <t xml:space="preserve">IL-101 PROJETOR LED &lt;=100W L240 X H175 MM C/DIFUSOR DE VIDRO TEMPERADO.</t>
  </si>
  <si>
    <t xml:space="preserve">R$ 206,41</t>
  </si>
  <si>
    <t xml:space="preserve">13.9</t>
  </si>
  <si>
    <t xml:space="preserve">LUMINÁRIA ARANDELA TIPO MEIA LUA, DE SOBREPOR, COM 1 LÂMPADA LED DE 6 W, SEM REATOR - FORNECIMENTO E INSTALAÇÃO. AF_09/2024</t>
  </si>
  <si>
    <t xml:space="preserve">R$ 89,55</t>
  </si>
  <si>
    <t xml:space="preserve">13.10</t>
  </si>
  <si>
    <t xml:space="preserve">DISJUNTOR MONOPOLAR TIPO DIN, CORRENTE NOMINAL DE 16A - FORNECIMENTO E INSTALAÇÃO. AF_10/2020</t>
  </si>
  <si>
    <t xml:space="preserve">R$ 12,75</t>
  </si>
  <si>
    <t xml:space="preserve">13.11</t>
  </si>
  <si>
    <t xml:space="preserve">38.13.020</t>
  </si>
  <si>
    <t xml:space="preserve">ELETRODUTO CORRUGADO EM POLIETILENO DE ALTA DENSIDADE, DN= 50 MM, COM ACESSÓRIOS</t>
  </si>
  <si>
    <t xml:space="preserve">R$ 11,02</t>
  </si>
  <si>
    <t xml:space="preserve">13.12</t>
  </si>
  <si>
    <t xml:space="preserve">38.07.300</t>
  </si>
  <si>
    <t xml:space="preserve">PERFILADO PERFURADO 38 X 38 MM EM CHAPA 14 PRÉ-ZINCADA, COM ACESSÓRIOS</t>
  </si>
  <si>
    <t xml:space="preserve">R$ 45,52</t>
  </si>
  <si>
    <t xml:space="preserve">13.13</t>
  </si>
  <si>
    <t xml:space="preserve">CABO   DE   COBRE   FLEXÍVEL   ISOLADO,   2,5   MM²,   ANTI-CHAMA   0,6/1,0   KV,   PARA   CIRCUITOS TERMINAIS - FORNECIMENTO E INSTALAÇÃO. AF_12/2015</t>
  </si>
  <si>
    <t xml:space="preserve">R$ 5,40</t>
  </si>
  <si>
    <t xml:space="preserve">13.14</t>
  </si>
  <si>
    <t xml:space="preserve">CABO   DE   COBRE   FLEXÍVEL   ISOLADO,   4,0   MM²,   ANTI-CHAMA   0,6/1,0   KV,   PARA   CIRCUITOS TERMINAIS - FORNECIMENTO E INSTALAÇÃO. AF_12/2015</t>
  </si>
  <si>
    <t xml:space="preserve">R$ 7,84</t>
  </si>
  <si>
    <t xml:space="preserve">TOTAL DO ITEM 13:</t>
  </si>
  <si>
    <t xml:space="preserve">VALOR TOTAL GERAL:</t>
  </si>
  <si>
    <t xml:space="preserve">_____________________________
Maria Eduarda Vasco
Arquiteta e Urbanista
Autora do Projeto
CAU A2845377</t>
  </si>
  <si>
    <t xml:space="preserve">CRONOGRAMA FÍSICO-FINANCEIRO</t>
  </si>
  <si>
    <t xml:space="preserve">U</t>
  </si>
  <si>
    <t xml:space="preserve">MÊS 01</t>
  </si>
  <si>
    <t xml:space="preserve">MÊS 02</t>
  </si>
  <si>
    <t xml:space="preserve">MÊS 03</t>
  </si>
  <si>
    <t xml:space="preserve">MÊS 04</t>
  </si>
  <si>
    <t xml:space="preserve">MÊS 05</t>
  </si>
  <si>
    <t xml:space="preserve">MÊS 06</t>
  </si>
  <si>
    <t xml:space="preserve">TOTAL</t>
  </si>
  <si>
    <t xml:space="preserve">%</t>
  </si>
  <si>
    <t xml:space="preserve">R$</t>
  </si>
  <si>
    <t xml:space="preserve">SOMA:</t>
  </si>
  <si>
    <t xml:space="preserve">_____________________________
Maria Eduarda Vasco
Arquiteta e Urbanista
Autora do Projeto
CAU A2845377</t>
  </si>
  <si>
    <r>
      <rPr>
        <b val="true"/>
        <sz val="12"/>
        <color rgb="FF000000"/>
        <rFont val="Times New Roman"/>
        <family val="1"/>
        <charset val="1"/>
      </rPr>
      <t xml:space="preserve">PREFEITURA MUNICIPAL DE ORLÂNDIA
</t>
    </r>
    <r>
      <rPr>
        <b val="true"/>
        <sz val="8"/>
        <color rgb="FF000000"/>
        <rFont val="Times New Roman"/>
        <family val="1"/>
        <charset val="1"/>
      </rPr>
      <t xml:space="preserve">Estado de São Paulo
SECRETARIA MUNICIPAL DE INFRAESTRUTURA
</t>
    </r>
    <r>
      <rPr>
        <sz val="11"/>
        <color rgb="FF000000"/>
        <rFont val="Liberation Sans1"/>
        <family val="0"/>
        <charset val="1"/>
      </rPr>
      <t xml:space="preserve">
</t>
    </r>
    <r>
      <rPr>
        <sz val="8"/>
        <color rgb="FF000000"/>
        <rFont val="Times New Roman"/>
        <family val="1"/>
        <charset val="1"/>
      </rPr>
      <t xml:space="preserve">PÇA. CEL. ORLANDO, 600 – CX. POSTAL, 77 – CEP 14620-000 – FONE PABX (16) 3820-8010
CNPJ: 45.351.749/0001–11</t>
    </r>
  </si>
  <si>
    <t xml:space="preserve">BDI SEM DESONERAÇÃO (FÓRMULA ACÓRDÃO TCU)</t>
  </si>
  <si>
    <t xml:space="preserve"> TIPO DE OBRA DO EMPREENDIMENTO</t>
  </si>
  <si>
    <t xml:space="preserve">DESONERAÇÃO</t>
  </si>
  <si>
    <t xml:space="preserve">Construção e Reformas de Edifícios</t>
  </si>
  <si>
    <t xml:space="preserve">NÃO</t>
  </si>
  <si>
    <t xml:space="preserve">Conforme legislação tributária municipal, definir estimativa de percentual da base de cálculo para o ISS:</t>
  </si>
  <si>
    <t xml:space="preserve">Sobre a base de cálculo, definir a respectiva alíquota do ISS (entre 2% e 5%):</t>
  </si>
  <si>
    <t xml:space="preserve">Itens</t>
  </si>
  <si>
    <t xml:space="preserve">Siglas</t>
  </si>
  <si>
    <t xml:space="preserve">% Adotado</t>
  </si>
  <si>
    <t xml:space="preserve">1º Quartil</t>
  </si>
  <si>
    <t xml:space="preserve">Médio</t>
  </si>
  <si>
    <t xml:space="preserve">3º Quartil</t>
  </si>
  <si>
    <t xml:space="preserve">Tributos (impostos COFINS 3%, e  PIS 0,65%)</t>
  </si>
  <si>
    <t xml:space="preserve">CP</t>
  </si>
  <si>
    <t xml:space="preserve">Tributos (ISS, variável de acordo com o município)</t>
  </si>
  <si>
    <t xml:space="preserve">ISS</t>
  </si>
  <si>
    <t xml:space="preserve">Tributos (Contribuição Previdenciária sobre a Receita Bruta - 0% ou 4,5% - Desoneração)</t>
  </si>
  <si>
    <t xml:space="preserve">CPRB</t>
  </si>
  <si>
    <t xml:space="preserve">BDI SEM desoneração
(Fórmula Acórdão TCU)</t>
  </si>
  <si>
    <t xml:space="preserve">BDI PAD</t>
  </si>
  <si>
    <t xml:space="preserve"> </t>
  </si>
  <si>
    <t xml:space="preserve">Os valores de BDI foram calculados com o emprego da fórmula:</t>
  </si>
  <si>
    <t xml:space="preserve">Declaro para os devidos fins que, conforme legislação tributária municipal, a base de MERO FORNECIMENTO DE MATERIAIS EQUIPAMENTOS cálculo para é de 100%, com a respectiva alíquota de 2,00%."</t>
  </si>
  <si>
    <t xml:space="preserve">Declaro para os devidos fins que o regime de Contribuição Previdenciária sobre a Receita Bruta adotado para elaboração do orçamento foi SEM Desoneração, e que esta é a alternativa mais adequada para a Administração Pública.</t>
  </si>
  <si>
    <t xml:space="preserve">__________________________
Maria Eduarda Vasco
Autora do Projeto
CAU/SP: A2845377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</si>
</sst>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#,##0.00\ ;&quot; R$ (&quot;#,##0.00\);&quot; R$ -&quot;#\ ;@\ "/>
    <numFmt numFmtId="166" formatCode="#,##0.00"/>
    <numFmt numFmtId="167" formatCode="[$R$-416]\ #,##0.00;[RED]\-[$R$-416]\ #,##0.00"/>
    <numFmt numFmtId="168" formatCode="0.0000"/>
    <numFmt numFmtId="169" formatCode="0.00%"/>
    <numFmt numFmtId="170" formatCode="General"/>
  </numFmts>
  <fonts count="36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Times New Roman"/>
      <family val="0"/>
      <charset val="204"/>
    </font>
    <font>
      <b val="true"/>
      <sz val="10"/>
      <color rgb="FF000000"/>
      <name val="Times New Roman"/>
      <family val="0"/>
      <charset val="204"/>
    </font>
    <font>
      <sz val="11"/>
      <color rgb="FF000000"/>
      <name val="Calibri1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1"/>
      <family val="2"/>
      <charset val="1"/>
    </font>
    <font>
      <b val="true"/>
      <sz val="6"/>
      <name val="Times New Roman"/>
      <family val="1"/>
      <charset val="1"/>
    </font>
    <font>
      <b val="true"/>
      <sz val="13"/>
      <name val="Times New Roman"/>
      <family val="1"/>
      <charset val="1"/>
    </font>
    <font>
      <sz val="7"/>
      <name val="Times New Roman"/>
      <family val="1"/>
      <charset val="1"/>
    </font>
    <font>
      <b val="true"/>
      <sz val="9"/>
      <name val="Times New Roman"/>
      <family val="1"/>
      <charset val="1"/>
    </font>
    <font>
      <b val="true"/>
      <u val="single"/>
      <sz val="10.5"/>
      <name val="Times New Roman"/>
      <family val="1"/>
      <charset val="1"/>
    </font>
    <font>
      <b val="true"/>
      <sz val="8"/>
      <name val="Calibri"/>
      <family val="2"/>
      <charset val="1"/>
    </font>
    <font>
      <sz val="8"/>
      <name val="Calibri"/>
      <family val="2"/>
      <charset val="1"/>
    </font>
    <font>
      <b val="true"/>
      <sz val="6"/>
      <color rgb="FFFFFFFF"/>
      <name val="Calibri"/>
      <family val="2"/>
      <charset val="1"/>
    </font>
    <font>
      <b val="true"/>
      <sz val="6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9"/>
      <color theme="1"/>
      <name val="Calibri"/>
      <family val="2"/>
      <charset val="1"/>
    </font>
    <font>
      <b val="true"/>
      <u val="single"/>
      <sz val="10.5"/>
      <color rgb="FF000000"/>
      <name val="Times New Roman"/>
      <family val="0"/>
      <charset val="204"/>
    </font>
    <font>
      <b val="true"/>
      <sz val="7"/>
      <name val="Calibri"/>
      <family val="1"/>
      <charset val="1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b val="true"/>
      <sz val="8"/>
      <color rgb="FFFFFFFF"/>
      <name val="Calibri"/>
      <family val="2"/>
      <charset val="1"/>
    </font>
    <font>
      <b val="true"/>
      <sz val="7"/>
      <color rgb="FFFFFFFF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8"/>
      <color rgb="FF000000"/>
      <name val="Times New Roman"/>
      <family val="1"/>
      <charset val="1"/>
    </font>
    <font>
      <sz val="11"/>
      <color rgb="FF000000"/>
      <name val="Liberation Sans1"/>
      <family val="0"/>
      <charset val="1"/>
    </font>
    <font>
      <sz val="8"/>
      <color rgb="FF000000"/>
      <name val="Times New Roman"/>
      <family val="1"/>
      <charset val="1"/>
    </font>
    <font>
      <b val="true"/>
      <u val="single"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.5"/>
      <color rgb="FF000000"/>
      <name val="Calibri"/>
      <family val="0"/>
    </font>
    <font>
      <sz val="10.5"/>
      <color rgb="FF000000"/>
      <name val="Liberation Sans1"/>
      <family val="0"/>
    </font>
  </fonts>
  <fills count="10">
    <fill>
      <patternFill patternType="none"/>
    </fill>
    <fill>
      <patternFill patternType="gray125"/>
    </fill>
    <fill>
      <patternFill patternType="solid">
        <fgColor rgb="FFE3E3E3"/>
        <bgColor rgb="FFDDDDDD"/>
      </patternFill>
    </fill>
    <fill>
      <patternFill patternType="solid">
        <fgColor rgb="FF5983B0"/>
        <bgColor rgb="FF808080"/>
      </patternFill>
    </fill>
    <fill>
      <patternFill patternType="solid">
        <fgColor rgb="FF729FCF"/>
        <bgColor rgb="FF5983B0"/>
      </patternFill>
    </fill>
    <fill>
      <patternFill patternType="solid">
        <fgColor rgb="FF3465A4"/>
        <bgColor rgb="FF355269"/>
      </patternFill>
    </fill>
    <fill>
      <patternFill patternType="solid">
        <fgColor rgb="FF355269"/>
        <bgColor rgb="FF3465A4"/>
      </patternFill>
    </fill>
    <fill>
      <patternFill patternType="solid">
        <fgColor rgb="FFDDDDDD"/>
        <bgColor rgb="FFDCDCDC"/>
      </patternFill>
    </fill>
    <fill>
      <patternFill patternType="solid">
        <fgColor rgb="FFB4C7DC"/>
        <bgColor rgb="FF99CCFF"/>
      </patternFill>
    </fill>
    <fill>
      <patternFill patternType="solid">
        <fgColor rgb="FFDCDCDC"/>
        <bgColor rgb="FFDDDDDD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justify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4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4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7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5" xfId="24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2" fillId="9" borderId="5" xfId="24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23" fillId="0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5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6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7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5" xfId="23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23" fillId="0" borderId="5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5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3" fillId="0" borderId="5" xfId="23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9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9" borderId="5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5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23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0" borderId="5" xfId="23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3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5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9" borderId="5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9" borderId="5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2" fillId="9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f5" xfId="20"/>
    <cellStyle name="cf6" xfId="21"/>
    <cellStyle name="Moeda_Composicao BDI v2.1" xfId="22"/>
    <cellStyle name="Normal 2" xfId="23"/>
    <cellStyle name="Normal_FICHA DE VERIFICAÇÃO PRELIMINAR - Plano R" xfId="24"/>
  </cellStyles>
  <dxfs count="2">
    <dxf>
      <font>
        <name val="Times New Roman"/>
        <charset val="204"/>
        <family val="0"/>
        <color rgb="FFFFFFFF"/>
      </font>
    </dxf>
    <dxf>
      <font>
        <name val="Times New Roman"/>
        <charset val="204"/>
        <family val="0"/>
        <b val="1"/>
        <color rgb="FF000000"/>
      </font>
      <fill>
        <patternFill>
          <bgColor rgb="FFE3E3E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FCC"/>
      <rgbColor rgb="FFDDDDDD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3E3E3"/>
      <rgbColor rgb="FFFFFF99"/>
      <rgbColor rgb="FF99CCFF"/>
      <rgbColor rgb="FFFF99CC"/>
      <rgbColor rgb="FFCC99FF"/>
      <rgbColor rgb="FFFFCC99"/>
      <rgbColor rgb="FF3465A4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4680</xdr:colOff>
      <xdr:row>0</xdr:row>
      <xdr:rowOff>97200</xdr:rowOff>
    </xdr:from>
    <xdr:to>
      <xdr:col>1</xdr:col>
      <xdr:colOff>337680</xdr:colOff>
      <xdr:row>0</xdr:row>
      <xdr:rowOff>757440</xdr:rowOff>
    </xdr:to>
    <xdr:pic>
      <xdr:nvPicPr>
        <xdr:cNvPr id="0" name="image1.jpeg" descr=""/>
        <xdr:cNvPicPr/>
      </xdr:nvPicPr>
      <xdr:blipFill>
        <a:blip r:embed="rId1"/>
        <a:stretch/>
      </xdr:blipFill>
      <xdr:spPr>
        <a:xfrm>
          <a:off x="4680" y="97200"/>
          <a:ext cx="610560" cy="660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14400</xdr:colOff>
      <xdr:row>0</xdr:row>
      <xdr:rowOff>10080</xdr:rowOff>
    </xdr:from>
    <xdr:to>
      <xdr:col>0</xdr:col>
      <xdr:colOff>624960</xdr:colOff>
      <xdr:row>0</xdr:row>
      <xdr:rowOff>670320</xdr:rowOff>
    </xdr:to>
    <xdr:pic>
      <xdr:nvPicPr>
        <xdr:cNvPr id="1" name="image1.jpeg 1" descr=""/>
        <xdr:cNvPicPr/>
      </xdr:nvPicPr>
      <xdr:blipFill>
        <a:blip r:embed="rId1"/>
        <a:stretch/>
      </xdr:blipFill>
      <xdr:spPr>
        <a:xfrm>
          <a:off x="14400" y="10080"/>
          <a:ext cx="610560" cy="660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9720</xdr:colOff>
      <xdr:row>0</xdr:row>
      <xdr:rowOff>843480</xdr:rowOff>
    </xdr:to>
    <xdr:pic>
      <xdr:nvPicPr>
        <xdr:cNvPr id="2" name="Figura 4" descr=""/>
        <xdr:cNvPicPr/>
      </xdr:nvPicPr>
      <xdr:blipFill>
        <a:blip r:embed="rId1"/>
        <a:stretch/>
      </xdr:blipFill>
      <xdr:spPr>
        <a:xfrm>
          <a:off x="0" y="0"/>
          <a:ext cx="767160" cy="843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329760</xdr:colOff>
      <xdr:row>18</xdr:row>
      <xdr:rowOff>315360</xdr:rowOff>
    </xdr:from>
    <xdr:to>
      <xdr:col>6</xdr:col>
      <xdr:colOff>177120</xdr:colOff>
      <xdr:row>18</xdr:row>
      <xdr:rowOff>412920</xdr:rowOff>
    </xdr:to>
    <xdr:sp>
      <xdr:nvSpPr>
        <xdr:cNvPr id="3" name="Text 1"/>
        <xdr:cNvSpPr/>
      </xdr:nvSpPr>
      <xdr:spPr>
        <a:xfrm>
          <a:off x="1087200" y="4540680"/>
          <a:ext cx="3635280" cy="97560"/>
        </a:xfrm>
        <a:custGeom>
          <a:avLst/>
          <a:gdLst>
            <a:gd name="textAreaLeft" fmla="*/ 0 w 3635280"/>
            <a:gd name="textAreaRight" fmla="*/ 3636000 w 3635280"/>
            <a:gd name="textAreaTop" fmla="*/ 0 h 97560"/>
            <a:gd name="textAreaBottom" fmla="*/ 98280 h 9756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 anchorCtr="1">
          <a:noAutofit/>
        </a:bodyPr>
        <a:p>
          <a:pPr algn="ctr">
            <a:lnSpc>
              <a:spcPct val="100000"/>
            </a:lnSpc>
          </a:pPr>
          <a:r>
            <a:rPr b="0" lang="pt-BR" sz="1050" spc="-1" strike="noStrike">
              <a:solidFill>
                <a:srgbClr val="000000"/>
              </a:solidFill>
              <a:latin typeface="Calibri"/>
              <a:ea typeface="Liberation Sans1"/>
            </a:rPr>
            <a:t>BDI.PAD = (1+AC+SG+R)*(1+DF)*(1+L)</a:t>
          </a:r>
          <a:endParaRPr b="0" lang="pt-BR" sz="105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603720</xdr:colOff>
      <xdr:row>18</xdr:row>
      <xdr:rowOff>326520</xdr:rowOff>
    </xdr:from>
    <xdr:to>
      <xdr:col>5</xdr:col>
      <xdr:colOff>555840</xdr:colOff>
      <xdr:row>18</xdr:row>
      <xdr:rowOff>527040</xdr:rowOff>
    </xdr:to>
    <xdr:sp>
      <xdr:nvSpPr>
        <xdr:cNvPr id="4" name="Text 2"/>
        <xdr:cNvSpPr/>
      </xdr:nvSpPr>
      <xdr:spPr>
        <a:xfrm>
          <a:off x="2118960" y="4551840"/>
          <a:ext cx="2224800" cy="200520"/>
        </a:xfrm>
        <a:custGeom>
          <a:avLst/>
          <a:gdLst>
            <a:gd name="textAreaLeft" fmla="*/ 0 w 2224800"/>
            <a:gd name="textAreaRight" fmla="*/ 2225160 w 2224800"/>
            <a:gd name="textAreaTop" fmla="*/ 0 h 200520"/>
            <a:gd name="textAreaBottom" fmla="*/ 201240 h 20052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 anchorCtr="1">
          <a:noAutofit/>
        </a:bodyPr>
        <a:p>
          <a:pPr algn="ctr">
            <a:lnSpc>
              <a:spcPct val="100000"/>
            </a:lnSpc>
          </a:pPr>
          <a:r>
            <a:rPr b="0" lang="pt-BR" sz="1050" spc="-1" strike="noStrike">
              <a:solidFill>
                <a:srgbClr val="000000"/>
              </a:solidFill>
              <a:latin typeface="Liberation Sans1"/>
              <a:ea typeface="Liberation Sans1"/>
            </a:rPr>
            <a:t>_______________________</a:t>
          </a:r>
          <a:endParaRPr b="0" lang="pt-BR" sz="105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050" spc="-1" strike="noStrike">
              <a:solidFill>
                <a:srgbClr val="000000"/>
              </a:solidFill>
              <a:latin typeface="Calibri"/>
              <a:ea typeface="Liberation Sans1"/>
            </a:rPr>
            <a:t>(1-CP-ISS)</a:t>
          </a:r>
          <a:endParaRPr b="0" lang="pt-BR" sz="105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200160</xdr:colOff>
      <xdr:row>18</xdr:row>
      <xdr:rowOff>393480</xdr:rowOff>
    </xdr:from>
    <xdr:to>
      <xdr:col>5</xdr:col>
      <xdr:colOff>497160</xdr:colOff>
      <xdr:row>18</xdr:row>
      <xdr:rowOff>588240</xdr:rowOff>
    </xdr:to>
    <xdr:sp>
      <xdr:nvSpPr>
        <xdr:cNvPr id="5" name="Text 3"/>
        <xdr:cNvSpPr/>
      </xdr:nvSpPr>
      <xdr:spPr>
        <a:xfrm>
          <a:off x="3988080" y="4618800"/>
          <a:ext cx="297000" cy="194760"/>
        </a:xfrm>
        <a:custGeom>
          <a:avLst/>
          <a:gdLst>
            <a:gd name="textAreaLeft" fmla="*/ 0 w 297000"/>
            <a:gd name="textAreaRight" fmla="*/ 297720 w 297000"/>
            <a:gd name="textAreaTop" fmla="*/ 0 h 194760"/>
            <a:gd name="textAreaBottom" fmla="*/ 195480 h 19476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 anchorCtr="1">
          <a:noAutofit/>
        </a:bodyPr>
        <a:p>
          <a:pPr algn="ctr">
            <a:lnSpc>
              <a:spcPct val="100000"/>
            </a:lnSpc>
          </a:pPr>
          <a:r>
            <a:rPr b="0" lang="pt-BR" sz="1050" spc="-1" strike="noStrike">
              <a:solidFill>
                <a:srgbClr val="000000"/>
              </a:solidFill>
              <a:latin typeface="Calibri"/>
              <a:ea typeface="Liberation Sans1"/>
            </a:rPr>
            <a:t>-1</a:t>
          </a:r>
          <a:endParaRPr b="0" lang="pt-BR" sz="105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44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A3" activeCellId="0" sqref="A3"/>
    </sheetView>
  </sheetViews>
  <sheetFormatPr defaultColWidth="8.75390625" defaultRowHeight="16.35" zeroHeight="false" outlineLevelRow="0" outlineLevelCol="0"/>
  <cols>
    <col collapsed="false" customWidth="true" hidden="false" outlineLevel="0" max="1" min="1" style="1" width="4.37"/>
    <col collapsed="false" customWidth="true" hidden="false" outlineLevel="0" max="2" min="2" style="1" width="5.78"/>
    <col collapsed="false" customWidth="true" hidden="false" outlineLevel="0" max="3" min="3" style="1" width="6.69"/>
    <col collapsed="false" customWidth="true" hidden="false" outlineLevel="0" max="4" min="4" style="2" width="40.27"/>
    <col collapsed="false" customWidth="true" hidden="false" outlineLevel="0" max="5" min="5" style="1" width="5.78"/>
    <col collapsed="false" customWidth="true" hidden="false" outlineLevel="0" max="6" min="6" style="3" width="6.89"/>
    <col collapsed="false" customWidth="true" hidden="false" outlineLevel="0" max="7" min="7" style="1" width="10.14"/>
    <col collapsed="false" customWidth="true" hidden="true" outlineLevel="0" max="9" min="8" style="1" width="10.14"/>
    <col collapsed="false" customWidth="true" hidden="false" outlineLevel="0" max="10" min="10" style="1" width="10.14"/>
    <col collapsed="false" customWidth="true" hidden="false" outlineLevel="0" max="11" min="11" style="1" width="10.63"/>
  </cols>
  <sheetData>
    <row r="1" s="5" customFormat="true" ht="85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false" ht="16.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false" ht="34.2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5" customFormat="true" ht="9" hidden="false" customHeight="true" outlineLevel="0" collapsed="false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false" ht="16.35" hidden="false" customHeight="false" outlineLevel="0" collapsed="false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10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customFormat="false" ht="15" hidden="false" customHeight="true" outlineLevel="0" collapsed="false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customFormat="false" ht="16.35" hidden="false" customHeight="false" outlineLevel="0" collapsed="false">
      <c r="A7" s="12" t="s">
        <v>15</v>
      </c>
      <c r="B7" s="12" t="s">
        <v>16</v>
      </c>
      <c r="C7" s="12" t="n">
        <v>4813</v>
      </c>
      <c r="D7" s="13" t="s">
        <v>17</v>
      </c>
      <c r="E7" s="12" t="s">
        <v>18</v>
      </c>
      <c r="F7" s="14" t="n">
        <v>8</v>
      </c>
      <c r="G7" s="15" t="n">
        <v>400</v>
      </c>
      <c r="H7" s="15" t="n">
        <f aca="false">G7*F7</f>
        <v>3200</v>
      </c>
      <c r="I7" s="16" t="n">
        <v>1.2223</v>
      </c>
      <c r="J7" s="15" t="n">
        <f aca="false">ROUND(I7*G7,2)</f>
        <v>488.92</v>
      </c>
      <c r="K7" s="15" t="n">
        <f aca="false">J7*F7</f>
        <v>3911.36</v>
      </c>
    </row>
    <row r="8" customFormat="false" ht="16.35" hidden="false" customHeight="false" outlineLevel="0" collapsed="false">
      <c r="A8" s="12" t="s">
        <v>19</v>
      </c>
      <c r="B8" s="12" t="s">
        <v>20</v>
      </c>
      <c r="C8" s="12" t="s">
        <v>21</v>
      </c>
      <c r="D8" s="13" t="s">
        <v>22</v>
      </c>
      <c r="E8" s="12" t="s">
        <v>18</v>
      </c>
      <c r="F8" s="14" t="n">
        <v>57.6</v>
      </c>
      <c r="G8" s="12" t="n">
        <v>97.9</v>
      </c>
      <c r="H8" s="15" t="n">
        <f aca="false">G8*F8</f>
        <v>5639.04</v>
      </c>
      <c r="I8" s="16" t="n">
        <v>1.2223</v>
      </c>
      <c r="J8" s="15" t="n">
        <f aca="false">ROUND(I8*G8,2)</f>
        <v>119.66</v>
      </c>
      <c r="K8" s="15" t="n">
        <f aca="false">J8*F8</f>
        <v>6892.416</v>
      </c>
    </row>
    <row r="9" customFormat="false" ht="21.05" hidden="false" customHeight="false" outlineLevel="0" collapsed="false">
      <c r="A9" s="12" t="s">
        <v>19</v>
      </c>
      <c r="B9" s="12" t="s">
        <v>23</v>
      </c>
      <c r="C9" s="12" t="n">
        <v>98525</v>
      </c>
      <c r="D9" s="13" t="s">
        <v>24</v>
      </c>
      <c r="E9" s="12" t="s">
        <v>18</v>
      </c>
      <c r="F9" s="14" t="n">
        <v>860</v>
      </c>
      <c r="G9" s="12" t="s">
        <v>25</v>
      </c>
      <c r="H9" s="15" t="n">
        <f aca="false">G9*F9</f>
        <v>610.6</v>
      </c>
      <c r="I9" s="16" t="n">
        <v>1.2223</v>
      </c>
      <c r="J9" s="15" t="n">
        <f aca="false">ROUND(I9*G9,2)</f>
        <v>0.87</v>
      </c>
      <c r="K9" s="15" t="n">
        <f aca="false">J9*F9</f>
        <v>748.2</v>
      </c>
    </row>
    <row r="10" customFormat="false" ht="16.35" hidden="false" customHeight="false" outlineLevel="0" collapsed="false">
      <c r="A10" s="12" t="s">
        <v>26</v>
      </c>
      <c r="B10" s="12" t="s">
        <v>27</v>
      </c>
      <c r="C10" s="12" t="s">
        <v>28</v>
      </c>
      <c r="D10" s="13" t="s">
        <v>29</v>
      </c>
      <c r="E10" s="12" t="s">
        <v>30</v>
      </c>
      <c r="F10" s="14" t="n">
        <v>172</v>
      </c>
      <c r="G10" s="12" t="s">
        <v>31</v>
      </c>
      <c r="H10" s="15" t="n">
        <f aca="false">G10*F10</f>
        <v>5254.6</v>
      </c>
      <c r="I10" s="16" t="n">
        <v>1.2223</v>
      </c>
      <c r="J10" s="15" t="n">
        <f aca="false">ROUND(I10*G10,2)</f>
        <v>37.34</v>
      </c>
      <c r="K10" s="15" t="n">
        <f aca="false">J10*F10</f>
        <v>6422.48</v>
      </c>
    </row>
    <row r="11" customFormat="false" ht="21.05" hidden="false" customHeight="false" outlineLevel="0" collapsed="false">
      <c r="A11" s="12" t="s">
        <v>32</v>
      </c>
      <c r="B11" s="12" t="s">
        <v>27</v>
      </c>
      <c r="C11" s="12" t="s">
        <v>33</v>
      </c>
      <c r="D11" s="13" t="s">
        <v>34</v>
      </c>
      <c r="E11" s="12" t="s">
        <v>30</v>
      </c>
      <c r="F11" s="14" t="n">
        <v>179.08</v>
      </c>
      <c r="G11" s="12" t="s">
        <v>35</v>
      </c>
      <c r="H11" s="15" t="n">
        <f aca="false">G11*F11</f>
        <v>22050.1204</v>
      </c>
      <c r="I11" s="16" t="n">
        <v>1.2223</v>
      </c>
      <c r="J11" s="15" t="n">
        <f aca="false">ROUND(I11*G11,2)</f>
        <v>150.5</v>
      </c>
      <c r="K11" s="15" t="n">
        <f aca="false">J11*F11</f>
        <v>26951.54</v>
      </c>
    </row>
    <row r="12" customFormat="false" ht="16.35" hidden="false" customHeight="false" outlineLevel="0" collapsed="false">
      <c r="A12" s="12" t="s">
        <v>36</v>
      </c>
      <c r="B12" s="12" t="s">
        <v>27</v>
      </c>
      <c r="C12" s="12" t="s">
        <v>37</v>
      </c>
      <c r="D12" s="13" t="s">
        <v>38</v>
      </c>
      <c r="E12" s="12" t="s">
        <v>39</v>
      </c>
      <c r="F12" s="14" t="n">
        <v>7.08</v>
      </c>
      <c r="G12" s="12" t="s">
        <v>40</v>
      </c>
      <c r="H12" s="15" t="n">
        <f aca="false">G12*F12</f>
        <v>606.8976</v>
      </c>
      <c r="I12" s="16" t="n">
        <v>1.2223</v>
      </c>
      <c r="J12" s="15" t="n">
        <f aca="false">ROUND(I12*G12,2)</f>
        <v>104.78</v>
      </c>
      <c r="K12" s="15" t="n">
        <f aca="false">J12*F12</f>
        <v>741.8424</v>
      </c>
    </row>
    <row r="13" customFormat="false" ht="16.35" hidden="false" customHeight="false" outlineLevel="0" collapsed="false">
      <c r="A13" s="12" t="s">
        <v>41</v>
      </c>
      <c r="B13" s="12" t="s">
        <v>23</v>
      </c>
      <c r="C13" s="12" t="n">
        <v>98519</v>
      </c>
      <c r="D13" s="13" t="s">
        <v>42</v>
      </c>
      <c r="E13" s="12" t="s">
        <v>18</v>
      </c>
      <c r="F13" s="14" t="n">
        <v>860</v>
      </c>
      <c r="G13" s="12" t="s">
        <v>43</v>
      </c>
      <c r="H13" s="15" t="n">
        <f aca="false">G13*F13</f>
        <v>4257</v>
      </c>
      <c r="I13" s="16" t="n">
        <v>1.2223</v>
      </c>
      <c r="J13" s="15" t="n">
        <f aca="false">ROUND(I13*G13,2)</f>
        <v>6.05</v>
      </c>
      <c r="K13" s="15" t="n">
        <f aca="false">J13*F13</f>
        <v>5203</v>
      </c>
    </row>
    <row r="14" customFormat="false" ht="16.35" hidden="false" customHeight="false" outlineLevel="0" collapsed="false">
      <c r="A14" s="12" t="s">
        <v>44</v>
      </c>
      <c r="B14" s="12" t="s">
        <v>27</v>
      </c>
      <c r="C14" s="12" t="s">
        <v>45</v>
      </c>
      <c r="D14" s="13" t="s">
        <v>46</v>
      </c>
      <c r="E14" s="12" t="s">
        <v>18</v>
      </c>
      <c r="F14" s="14" t="n">
        <v>860</v>
      </c>
      <c r="G14" s="12" t="s">
        <v>47</v>
      </c>
      <c r="H14" s="15" t="n">
        <f aca="false">G14*F14</f>
        <v>15265</v>
      </c>
      <c r="I14" s="16" t="n">
        <v>1.2223</v>
      </c>
      <c r="J14" s="15" t="n">
        <f aca="false">ROUND(I14*G14,2)</f>
        <v>21.7</v>
      </c>
      <c r="K14" s="15" t="n">
        <f aca="false">J14*F14</f>
        <v>18662</v>
      </c>
    </row>
    <row r="15" customFormat="false" ht="16.35" hidden="false" customHeight="false" outlineLevel="0" collapsed="false">
      <c r="A15" s="12" t="s">
        <v>44</v>
      </c>
      <c r="B15" s="12" t="s">
        <v>20</v>
      </c>
      <c r="C15" s="12" t="s">
        <v>48</v>
      </c>
      <c r="D15" s="13" t="s">
        <v>49</v>
      </c>
      <c r="E15" s="12" t="s">
        <v>18</v>
      </c>
      <c r="F15" s="14" t="n">
        <v>16.5</v>
      </c>
      <c r="G15" s="12" t="s">
        <v>50</v>
      </c>
      <c r="H15" s="15" t="n">
        <f aca="false">G15*F15</f>
        <v>8373.585</v>
      </c>
      <c r="I15" s="16" t="n">
        <v>1.2223</v>
      </c>
      <c r="J15" s="15" t="n">
        <f aca="false">ROUND(I15*G15,2)</f>
        <v>620.31</v>
      </c>
      <c r="K15" s="15" t="n">
        <f aca="false">J15*F15</f>
        <v>10235.115</v>
      </c>
    </row>
    <row r="16" customFormat="false" ht="16.35" hidden="false" customHeight="false" outlineLevel="0" collapsed="false">
      <c r="A16" s="12" t="s">
        <v>51</v>
      </c>
      <c r="B16" s="12" t="s">
        <v>27</v>
      </c>
      <c r="C16" s="12" t="s">
        <v>52</v>
      </c>
      <c r="D16" s="13" t="s">
        <v>53</v>
      </c>
      <c r="E16" s="12" t="s">
        <v>54</v>
      </c>
      <c r="F16" s="14" t="n">
        <v>6</v>
      </c>
      <c r="G16" s="12" t="s">
        <v>55</v>
      </c>
      <c r="H16" s="15" t="n">
        <f aca="false">G16*F16</f>
        <v>5589</v>
      </c>
      <c r="I16" s="16" t="n">
        <v>1.2223</v>
      </c>
      <c r="J16" s="15" t="n">
        <f aca="false">ROUND(I16*G16,2)</f>
        <v>1138.57</v>
      </c>
      <c r="K16" s="15" t="n">
        <f aca="false">J16*F16</f>
        <v>6831.42</v>
      </c>
    </row>
    <row r="17" customFormat="false" ht="16.35" hidden="false" customHeight="false" outlineLevel="0" collapsed="false">
      <c r="A17" s="12" t="s">
        <v>56</v>
      </c>
      <c r="B17" s="12" t="s">
        <v>27</v>
      </c>
      <c r="C17" s="12" t="s">
        <v>57</v>
      </c>
      <c r="D17" s="13" t="s">
        <v>58</v>
      </c>
      <c r="E17" s="12" t="s">
        <v>54</v>
      </c>
      <c r="F17" s="14" t="n">
        <v>6</v>
      </c>
      <c r="G17" s="12" t="s">
        <v>59</v>
      </c>
      <c r="H17" s="15" t="n">
        <f aca="false">G17*F17</f>
        <v>5412.24</v>
      </c>
      <c r="I17" s="16" t="n">
        <v>1.2223</v>
      </c>
      <c r="J17" s="15" t="n">
        <f aca="false">ROUND(I17*G17,2)</f>
        <v>1102.56</v>
      </c>
      <c r="K17" s="15" t="n">
        <f aca="false">J17*F17</f>
        <v>6615.36</v>
      </c>
    </row>
    <row r="18" customFormat="false" ht="21.05" hidden="false" customHeight="false" outlineLevel="0" collapsed="false">
      <c r="A18" s="12" t="s">
        <v>60</v>
      </c>
      <c r="B18" s="12" t="s">
        <v>27</v>
      </c>
      <c r="C18" s="12" t="s">
        <v>61</v>
      </c>
      <c r="D18" s="13" t="s">
        <v>62</v>
      </c>
      <c r="E18" s="12" t="s">
        <v>54</v>
      </c>
      <c r="F18" s="14" t="n">
        <v>6</v>
      </c>
      <c r="G18" s="12" t="s">
        <v>63</v>
      </c>
      <c r="H18" s="15" t="n">
        <f aca="false">G18*F18</f>
        <v>8376.48</v>
      </c>
      <c r="I18" s="16" t="n">
        <v>1.2223</v>
      </c>
      <c r="J18" s="15" t="n">
        <f aca="false">ROUND(I18*G18,2)</f>
        <v>1706.43</v>
      </c>
      <c r="K18" s="15" t="n">
        <f aca="false">J18*F18</f>
        <v>10238.58</v>
      </c>
    </row>
    <row r="19" customFormat="false" ht="15" hidden="false" customHeight="true" outlineLevel="0" collapsed="false">
      <c r="A19" s="17"/>
      <c r="B19" s="17"/>
      <c r="C19" s="17"/>
      <c r="D19" s="17"/>
      <c r="E19" s="17"/>
      <c r="F19" s="17"/>
      <c r="G19" s="18" t="s">
        <v>64</v>
      </c>
      <c r="H19" s="18"/>
      <c r="I19" s="18"/>
      <c r="J19" s="18"/>
      <c r="K19" s="19" t="n">
        <f aca="false">SUM(K7:K18)</f>
        <v>103453.3134</v>
      </c>
    </row>
    <row r="20" customFormat="false" ht="15" hidden="false" customHeight="true" outlineLevel="0" collapsed="false">
      <c r="A20" s="11" t="s">
        <v>65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customFormat="false" ht="16.35" hidden="false" customHeight="false" outlineLevel="0" collapsed="false">
      <c r="A21" s="12" t="s">
        <v>66</v>
      </c>
      <c r="B21" s="12" t="s">
        <v>23</v>
      </c>
      <c r="C21" s="12" t="n">
        <v>101174</v>
      </c>
      <c r="D21" s="13" t="s">
        <v>67</v>
      </c>
      <c r="E21" s="12" t="s">
        <v>68</v>
      </c>
      <c r="F21" s="14" t="n">
        <v>136</v>
      </c>
      <c r="G21" s="12" t="s">
        <v>69</v>
      </c>
      <c r="H21" s="15" t="n">
        <f aca="false">G21*F21</f>
        <v>12078.16</v>
      </c>
      <c r="I21" s="16" t="n">
        <v>1.2223</v>
      </c>
      <c r="J21" s="15" t="n">
        <f aca="false">ROUND(I21*G21,2)</f>
        <v>108.55</v>
      </c>
      <c r="K21" s="15" t="n">
        <f aca="false">J21*F21</f>
        <v>14762.8</v>
      </c>
    </row>
    <row r="22" customFormat="false" ht="16.35" hidden="false" customHeight="false" outlineLevel="0" collapsed="false">
      <c r="A22" s="12" t="s">
        <v>70</v>
      </c>
      <c r="B22" s="12" t="s">
        <v>23</v>
      </c>
      <c r="C22" s="12" t="n">
        <v>92800</v>
      </c>
      <c r="D22" s="13" t="s">
        <v>71</v>
      </c>
      <c r="E22" s="12" t="s">
        <v>72</v>
      </c>
      <c r="F22" s="14" t="n">
        <v>145.2117333</v>
      </c>
      <c r="G22" s="12" t="s">
        <v>73</v>
      </c>
      <c r="H22" s="15" t="n">
        <f aca="false">G22*F22</f>
        <v>1610.398122297</v>
      </c>
      <c r="I22" s="16" t="n">
        <v>1.2223</v>
      </c>
      <c r="J22" s="15" t="n">
        <f aca="false">ROUND(I22*G22,2)</f>
        <v>13.56</v>
      </c>
      <c r="K22" s="15" t="n">
        <f aca="false">J22*F22</f>
        <v>1969.071103548</v>
      </c>
    </row>
    <row r="23" customFormat="false" ht="16.35" hidden="false" customHeight="false" outlineLevel="0" collapsed="false">
      <c r="A23" s="12" t="s">
        <v>74</v>
      </c>
      <c r="B23" s="12" t="s">
        <v>23</v>
      </c>
      <c r="C23" s="12" t="n">
        <v>96526</v>
      </c>
      <c r="D23" s="13" t="s">
        <v>75</v>
      </c>
      <c r="E23" s="12" t="s">
        <v>30</v>
      </c>
      <c r="F23" s="14" t="n">
        <v>4.7022</v>
      </c>
      <c r="G23" s="12" t="s">
        <v>76</v>
      </c>
      <c r="H23" s="15" t="n">
        <f aca="false">G23*F23</f>
        <v>1715.12745</v>
      </c>
      <c r="I23" s="16" t="n">
        <v>1.2223</v>
      </c>
      <c r="J23" s="15" t="n">
        <f aca="false">ROUND(I23*G23,2)</f>
        <v>445.83</v>
      </c>
      <c r="K23" s="15" t="n">
        <f aca="false">J23*F23</f>
        <v>2096.381826</v>
      </c>
    </row>
    <row r="24" customFormat="false" ht="16.35" hidden="false" customHeight="false" outlineLevel="0" collapsed="false">
      <c r="A24" s="12" t="s">
        <v>77</v>
      </c>
      <c r="B24" s="12" t="s">
        <v>23</v>
      </c>
      <c r="C24" s="12" t="n">
        <v>101619</v>
      </c>
      <c r="D24" s="13" t="s">
        <v>78</v>
      </c>
      <c r="E24" s="12" t="s">
        <v>30</v>
      </c>
      <c r="F24" s="14" t="n">
        <v>1.5674</v>
      </c>
      <c r="G24" s="12" t="s">
        <v>79</v>
      </c>
      <c r="H24" s="15" t="n">
        <f aca="false">G24*F24</f>
        <v>419.624328</v>
      </c>
      <c r="I24" s="16" t="n">
        <v>1.2223</v>
      </c>
      <c r="J24" s="15" t="n">
        <f aca="false">ROUND(I24*G24,2)</f>
        <v>327.23</v>
      </c>
      <c r="K24" s="15" t="n">
        <f aca="false">J24*F24</f>
        <v>512.900302</v>
      </c>
    </row>
    <row r="25" customFormat="false" ht="16.35" hidden="false" customHeight="false" outlineLevel="0" collapsed="false">
      <c r="A25" s="12" t="s">
        <v>80</v>
      </c>
      <c r="B25" s="12" t="s">
        <v>23</v>
      </c>
      <c r="C25" s="12" t="n">
        <v>92800</v>
      </c>
      <c r="D25" s="13" t="s">
        <v>71</v>
      </c>
      <c r="E25" s="12" t="s">
        <v>72</v>
      </c>
      <c r="F25" s="14" t="n">
        <v>83.67826133</v>
      </c>
      <c r="G25" s="12" t="s">
        <v>73</v>
      </c>
      <c r="H25" s="15" t="n">
        <f aca="false">G25*F25</f>
        <v>927.9919181497</v>
      </c>
      <c r="I25" s="16" t="n">
        <v>1.2223</v>
      </c>
      <c r="J25" s="15" t="n">
        <f aca="false">ROUND(I25*G25,2)</f>
        <v>13.56</v>
      </c>
      <c r="K25" s="15" t="n">
        <f aca="false">J25*F25</f>
        <v>1134.6772236348</v>
      </c>
    </row>
    <row r="26" customFormat="false" ht="16.35" hidden="false" customHeight="false" outlineLevel="0" collapsed="false">
      <c r="A26" s="12" t="s">
        <v>81</v>
      </c>
      <c r="B26" s="12" t="s">
        <v>23</v>
      </c>
      <c r="C26" s="12" t="n">
        <v>92803</v>
      </c>
      <c r="D26" s="13" t="s">
        <v>82</v>
      </c>
      <c r="E26" s="12" t="s">
        <v>72</v>
      </c>
      <c r="F26" s="14" t="n">
        <v>193.41716</v>
      </c>
      <c r="G26" s="12" t="s">
        <v>83</v>
      </c>
      <c r="H26" s="15" t="n">
        <f aca="false">G26*F26</f>
        <v>1982.52589</v>
      </c>
      <c r="I26" s="16" t="n">
        <v>1.2223</v>
      </c>
      <c r="J26" s="15" t="n">
        <f aca="false">ROUND(I26*G26,2)</f>
        <v>12.53</v>
      </c>
      <c r="K26" s="15" t="n">
        <f aca="false">J26*F26</f>
        <v>2423.5170148</v>
      </c>
    </row>
    <row r="27" customFormat="false" ht="21.05" hidden="false" customHeight="false" outlineLevel="0" collapsed="false">
      <c r="A27" s="12" t="s">
        <v>84</v>
      </c>
      <c r="B27" s="12" t="s">
        <v>23</v>
      </c>
      <c r="C27" s="12" t="n">
        <v>96557</v>
      </c>
      <c r="D27" s="13" t="s">
        <v>85</v>
      </c>
      <c r="E27" s="12" t="s">
        <v>30</v>
      </c>
      <c r="F27" s="14" t="n">
        <v>4.7022</v>
      </c>
      <c r="G27" s="12" t="s">
        <v>86</v>
      </c>
      <c r="H27" s="15" t="n">
        <f aca="false">G27*F27</f>
        <v>2789.674194</v>
      </c>
      <c r="I27" s="16" t="n">
        <v>1.2223</v>
      </c>
      <c r="J27" s="15" t="n">
        <f aca="false">ROUND(I27*G27,2)</f>
        <v>725.15</v>
      </c>
      <c r="K27" s="15" t="n">
        <f aca="false">J27*F27</f>
        <v>3409.80033</v>
      </c>
    </row>
    <row r="28" customFormat="false" ht="21.05" hidden="false" customHeight="false" outlineLevel="0" collapsed="false">
      <c r="A28" s="12" t="s">
        <v>87</v>
      </c>
      <c r="B28" s="12" t="s">
        <v>23</v>
      </c>
      <c r="C28" s="12" t="n">
        <v>101165</v>
      </c>
      <c r="D28" s="13" t="s">
        <v>88</v>
      </c>
      <c r="E28" s="12" t="s">
        <v>30</v>
      </c>
      <c r="F28" s="14" t="n">
        <v>6.7</v>
      </c>
      <c r="G28" s="12" t="s">
        <v>89</v>
      </c>
      <c r="H28" s="15" t="n">
        <f aca="false">G28*F28</f>
        <v>6526.872</v>
      </c>
      <c r="I28" s="16" t="n">
        <v>1.2223</v>
      </c>
      <c r="J28" s="15" t="n">
        <f aca="false">ROUND(I28*G28,2)</f>
        <v>1190.72</v>
      </c>
      <c r="K28" s="15" t="n">
        <f aca="false">J28*F28</f>
        <v>7977.824</v>
      </c>
    </row>
    <row r="29" customFormat="false" ht="15" hidden="false" customHeight="true" outlineLevel="0" collapsed="false">
      <c r="A29" s="17"/>
      <c r="B29" s="17"/>
      <c r="C29" s="17"/>
      <c r="D29" s="17"/>
      <c r="E29" s="17"/>
      <c r="F29" s="17"/>
      <c r="G29" s="18" t="s">
        <v>90</v>
      </c>
      <c r="H29" s="18"/>
      <c r="I29" s="18"/>
      <c r="J29" s="18"/>
      <c r="K29" s="19" t="n">
        <f aca="false">SUM(K21:K28)</f>
        <v>34286.9717999828</v>
      </c>
    </row>
    <row r="30" customFormat="false" ht="15" hidden="false" customHeight="true" outlineLevel="0" collapsed="false">
      <c r="A30" s="11" t="s">
        <v>91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customFormat="false" ht="21.05" hidden="false" customHeight="false" outlineLevel="0" collapsed="false">
      <c r="A31" s="12" t="s">
        <v>92</v>
      </c>
      <c r="B31" s="12" t="s">
        <v>23</v>
      </c>
      <c r="C31" s="12" t="n">
        <v>92415</v>
      </c>
      <c r="D31" s="13" t="s">
        <v>93</v>
      </c>
      <c r="E31" s="12" t="s">
        <v>18</v>
      </c>
      <c r="F31" s="14" t="n">
        <v>136.86</v>
      </c>
      <c r="G31" s="12" t="s">
        <v>94</v>
      </c>
      <c r="H31" s="15" t="n">
        <f aca="false">G31*F31</f>
        <v>19595.6148</v>
      </c>
      <c r="I31" s="16" t="n">
        <v>1.2223</v>
      </c>
      <c r="J31" s="15" t="n">
        <f aca="false">ROUND(I31*G31,2)</f>
        <v>175.01</v>
      </c>
      <c r="K31" s="15" t="n">
        <f aca="false">J31*F31</f>
        <v>23951.8686</v>
      </c>
    </row>
    <row r="32" customFormat="false" ht="16.35" hidden="false" customHeight="false" outlineLevel="0" collapsed="false">
      <c r="A32" s="12" t="s">
        <v>95</v>
      </c>
      <c r="B32" s="12" t="s">
        <v>23</v>
      </c>
      <c r="C32" s="12" t="n">
        <v>92800</v>
      </c>
      <c r="D32" s="13" t="s">
        <v>71</v>
      </c>
      <c r="E32" s="12" t="s">
        <v>72</v>
      </c>
      <c r="F32" s="14" t="n">
        <v>115.9948533</v>
      </c>
      <c r="G32" s="12" t="s">
        <v>96</v>
      </c>
      <c r="H32" s="15" t="n">
        <f aca="false">G32*F32</f>
        <v>1158.788584467</v>
      </c>
      <c r="I32" s="16" t="n">
        <v>1.2223</v>
      </c>
      <c r="J32" s="15" t="n">
        <f aca="false">ROUND(I32*G32,2)</f>
        <v>12.21</v>
      </c>
      <c r="K32" s="15" t="n">
        <f aca="false">J32*F32</f>
        <v>1416.297158793</v>
      </c>
    </row>
    <row r="33" customFormat="false" ht="16.35" hidden="false" customHeight="false" outlineLevel="0" collapsed="false">
      <c r="A33" s="12" t="s">
        <v>97</v>
      </c>
      <c r="B33" s="12" t="s">
        <v>23</v>
      </c>
      <c r="C33" s="12" t="n">
        <v>92803</v>
      </c>
      <c r="D33" s="13" t="s">
        <v>82</v>
      </c>
      <c r="E33" s="12" t="s">
        <v>72</v>
      </c>
      <c r="F33" s="14" t="n">
        <v>307.1</v>
      </c>
      <c r="G33" s="12" t="s">
        <v>98</v>
      </c>
      <c r="H33" s="15" t="n">
        <f aca="false">G33*F33</f>
        <v>2717.835</v>
      </c>
      <c r="I33" s="16" t="n">
        <v>1.2223</v>
      </c>
      <c r="J33" s="15" t="n">
        <f aca="false">ROUND(I33*G33,2)</f>
        <v>10.82</v>
      </c>
      <c r="K33" s="15" t="n">
        <f aca="false">J33*F33</f>
        <v>3322.822</v>
      </c>
    </row>
    <row r="34" customFormat="false" ht="16.35" hidden="false" customHeight="false" outlineLevel="0" collapsed="false">
      <c r="A34" s="12" t="s">
        <v>99</v>
      </c>
      <c r="B34" s="12" t="s">
        <v>23</v>
      </c>
      <c r="C34" s="12" t="n">
        <v>103672</v>
      </c>
      <c r="D34" s="13" t="s">
        <v>100</v>
      </c>
      <c r="E34" s="12" t="s">
        <v>30</v>
      </c>
      <c r="F34" s="14" t="n">
        <v>5.69</v>
      </c>
      <c r="G34" s="12" t="s">
        <v>101</v>
      </c>
      <c r="H34" s="15" t="n">
        <f aca="false">G34*F34</f>
        <v>3246.6571</v>
      </c>
      <c r="I34" s="16" t="n">
        <v>1.2223</v>
      </c>
      <c r="J34" s="15" t="n">
        <f aca="false">ROUND(I34*G34,2)</f>
        <v>697.43</v>
      </c>
      <c r="K34" s="15" t="n">
        <f aca="false">J34*F34</f>
        <v>3968.3767</v>
      </c>
    </row>
    <row r="35" customFormat="false" ht="21.05" hidden="false" customHeight="false" outlineLevel="0" collapsed="false">
      <c r="A35" s="12" t="s">
        <v>102</v>
      </c>
      <c r="B35" s="12" t="s">
        <v>23</v>
      </c>
      <c r="C35" s="12" t="n">
        <v>103322</v>
      </c>
      <c r="D35" s="13" t="s">
        <v>103</v>
      </c>
      <c r="E35" s="12" t="s">
        <v>18</v>
      </c>
      <c r="F35" s="14" t="n">
        <v>156.31</v>
      </c>
      <c r="G35" s="12" t="s">
        <v>104</v>
      </c>
      <c r="H35" s="15" t="n">
        <f aca="false">G35*F35</f>
        <v>9709.9772</v>
      </c>
      <c r="I35" s="16" t="n">
        <v>1.2223</v>
      </c>
      <c r="J35" s="15" t="n">
        <f aca="false">ROUND(I35*G35,2)</f>
        <v>75.93</v>
      </c>
      <c r="K35" s="15" t="n">
        <f aca="false">J35*F35</f>
        <v>11868.6183</v>
      </c>
    </row>
    <row r="36" customFormat="false" ht="16.35" hidden="false" customHeight="false" outlineLevel="0" collapsed="false">
      <c r="A36" s="12" t="s">
        <v>105</v>
      </c>
      <c r="B36" s="12" t="s">
        <v>20</v>
      </c>
      <c r="C36" s="12" t="s">
        <v>106</v>
      </c>
      <c r="D36" s="13" t="s">
        <v>107</v>
      </c>
      <c r="E36" s="12" t="s">
        <v>68</v>
      </c>
      <c r="F36" s="14" t="n">
        <v>33.4</v>
      </c>
      <c r="G36" s="12" t="s">
        <v>108</v>
      </c>
      <c r="H36" s="15" t="n">
        <f aca="false">G36*F36</f>
        <v>966.93</v>
      </c>
      <c r="I36" s="16" t="n">
        <v>1.2223</v>
      </c>
      <c r="J36" s="15" t="n">
        <f aca="false">ROUND(I36*G36,2)</f>
        <v>35.39</v>
      </c>
      <c r="K36" s="15" t="n">
        <f aca="false">J36*F36</f>
        <v>1182.026</v>
      </c>
    </row>
    <row r="37" customFormat="false" ht="21.05" hidden="false" customHeight="false" outlineLevel="0" collapsed="false">
      <c r="A37" s="12" t="s">
        <v>109</v>
      </c>
      <c r="B37" s="12" t="s">
        <v>23</v>
      </c>
      <c r="C37" s="12" t="n">
        <v>92451</v>
      </c>
      <c r="D37" s="13" t="s">
        <v>110</v>
      </c>
      <c r="E37" s="12" t="s">
        <v>18</v>
      </c>
      <c r="F37" s="14" t="n">
        <v>84.72</v>
      </c>
      <c r="G37" s="12" t="s">
        <v>111</v>
      </c>
      <c r="H37" s="15" t="n">
        <f aca="false">G37*F37</f>
        <v>15622.368</v>
      </c>
      <c r="I37" s="16" t="n">
        <v>1.2223</v>
      </c>
      <c r="J37" s="15" t="n">
        <f aca="false">ROUND(I37*G37,2)</f>
        <v>225.39</v>
      </c>
      <c r="K37" s="15" t="n">
        <f aca="false">J37*F37</f>
        <v>19095.0408</v>
      </c>
    </row>
    <row r="38" customFormat="false" ht="16.35" hidden="false" customHeight="false" outlineLevel="0" collapsed="false">
      <c r="A38" s="12" t="s">
        <v>112</v>
      </c>
      <c r="B38" s="12" t="s">
        <v>23</v>
      </c>
      <c r="C38" s="12" t="n">
        <v>92800</v>
      </c>
      <c r="D38" s="13" t="s">
        <v>71</v>
      </c>
      <c r="E38" s="12" t="s">
        <v>72</v>
      </c>
      <c r="F38" s="14" t="n">
        <v>111.6233067</v>
      </c>
      <c r="G38" s="12" t="s">
        <v>96</v>
      </c>
      <c r="H38" s="15" t="n">
        <f aca="false">G38*F38</f>
        <v>1115.116833933</v>
      </c>
      <c r="I38" s="16" t="n">
        <v>1.2223</v>
      </c>
      <c r="J38" s="15" t="n">
        <f aca="false">ROUND(I38*G38,2)</f>
        <v>12.21</v>
      </c>
      <c r="K38" s="15" t="n">
        <f aca="false">J38*F38</f>
        <v>1362.920574807</v>
      </c>
    </row>
    <row r="39" customFormat="false" ht="16.35" hidden="false" customHeight="false" outlineLevel="0" collapsed="false">
      <c r="A39" s="12" t="s">
        <v>113</v>
      </c>
      <c r="B39" s="12" t="s">
        <v>23</v>
      </c>
      <c r="C39" s="12" t="n">
        <v>92803</v>
      </c>
      <c r="D39" s="13" t="s">
        <v>82</v>
      </c>
      <c r="E39" s="12" t="s">
        <v>72</v>
      </c>
      <c r="F39" s="14" t="n">
        <v>174.24</v>
      </c>
      <c r="G39" s="12" t="s">
        <v>98</v>
      </c>
      <c r="H39" s="15" t="n">
        <f aca="false">G39*F39</f>
        <v>1542.024</v>
      </c>
      <c r="I39" s="16" t="n">
        <v>1.2223</v>
      </c>
      <c r="J39" s="15" t="n">
        <f aca="false">ROUND(I39*G39,2)</f>
        <v>10.82</v>
      </c>
      <c r="K39" s="15" t="n">
        <f aca="false">J39*F39</f>
        <v>1885.2768</v>
      </c>
    </row>
    <row r="40" customFormat="false" ht="16.35" hidden="false" customHeight="false" outlineLevel="0" collapsed="false">
      <c r="A40" s="12" t="s">
        <v>114</v>
      </c>
      <c r="B40" s="12" t="s">
        <v>23</v>
      </c>
      <c r="C40" s="12" t="n">
        <v>92804</v>
      </c>
      <c r="D40" s="13" t="s">
        <v>115</v>
      </c>
      <c r="E40" s="12" t="s">
        <v>72</v>
      </c>
      <c r="F40" s="14" t="n">
        <v>87.12</v>
      </c>
      <c r="G40" s="12" t="s">
        <v>116</v>
      </c>
      <c r="H40" s="15" t="n">
        <f aca="false">G40*F40</f>
        <v>658.6272</v>
      </c>
      <c r="I40" s="16" t="n">
        <v>1.2223</v>
      </c>
      <c r="J40" s="15" t="n">
        <f aca="false">ROUND(I40*G40,2)</f>
        <v>9.24</v>
      </c>
      <c r="K40" s="15" t="n">
        <f aca="false">J40*F40</f>
        <v>804.9888</v>
      </c>
    </row>
    <row r="41" customFormat="false" ht="21.05" hidden="false" customHeight="false" outlineLevel="0" collapsed="false">
      <c r="A41" s="12" t="s">
        <v>117</v>
      </c>
      <c r="B41" s="12" t="s">
        <v>23</v>
      </c>
      <c r="C41" s="12" t="n">
        <v>103675</v>
      </c>
      <c r="D41" s="13" t="s">
        <v>118</v>
      </c>
      <c r="E41" s="12" t="s">
        <v>30</v>
      </c>
      <c r="F41" s="14" t="n">
        <v>6.35</v>
      </c>
      <c r="G41" s="12" t="s">
        <v>119</v>
      </c>
      <c r="H41" s="15" t="n">
        <f aca="false">G41*F41</f>
        <v>3619.0555</v>
      </c>
      <c r="I41" s="16" t="n">
        <v>1.2223</v>
      </c>
      <c r="J41" s="15" t="n">
        <f aca="false">ROUND(I41*G41,2)</f>
        <v>696.63</v>
      </c>
      <c r="K41" s="15" t="n">
        <f aca="false">J41*F41</f>
        <v>4423.6005</v>
      </c>
    </row>
    <row r="42" customFormat="false" ht="21.05" hidden="false" customHeight="false" outlineLevel="0" collapsed="false">
      <c r="A42" s="12" t="s">
        <v>120</v>
      </c>
      <c r="B42" s="12" t="s">
        <v>23</v>
      </c>
      <c r="C42" s="12" t="n">
        <v>101964</v>
      </c>
      <c r="D42" s="13" t="s">
        <v>121</v>
      </c>
      <c r="E42" s="12" t="s">
        <v>18</v>
      </c>
      <c r="F42" s="14" t="n">
        <v>66.6</v>
      </c>
      <c r="G42" s="12" t="s">
        <v>122</v>
      </c>
      <c r="H42" s="15" t="n">
        <f aca="false">G42*F42</f>
        <v>11453.868</v>
      </c>
      <c r="I42" s="16" t="n">
        <v>1.2223</v>
      </c>
      <c r="J42" s="15" t="n">
        <f aca="false">ROUND(I42*G42,2)</f>
        <v>210.21</v>
      </c>
      <c r="K42" s="15" t="n">
        <f aca="false">J42*F42</f>
        <v>13999.986</v>
      </c>
    </row>
    <row r="43" customFormat="false" ht="15" hidden="false" customHeight="true" outlineLevel="0" collapsed="false">
      <c r="A43" s="17"/>
      <c r="B43" s="17"/>
      <c r="C43" s="17"/>
      <c r="D43" s="17"/>
      <c r="E43" s="17"/>
      <c r="F43" s="17"/>
      <c r="G43" s="18" t="s">
        <v>123</v>
      </c>
      <c r="H43" s="18"/>
      <c r="I43" s="18"/>
      <c r="J43" s="18"/>
      <c r="K43" s="19" t="n">
        <f aca="false">SUM(K31:K42)</f>
        <v>87281.8222336</v>
      </c>
    </row>
    <row r="44" customFormat="false" ht="15" hidden="false" customHeight="true" outlineLevel="0" collapsed="false">
      <c r="A44" s="11" t="s">
        <v>124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customFormat="false" ht="21.05" hidden="false" customHeight="false" outlineLevel="0" collapsed="false">
      <c r="A45" s="12" t="s">
        <v>125</v>
      </c>
      <c r="B45" s="12" t="s">
        <v>23</v>
      </c>
      <c r="C45" s="12" t="n">
        <v>92606</v>
      </c>
      <c r="D45" s="13" t="s">
        <v>126</v>
      </c>
      <c r="E45" s="12" t="s">
        <v>127</v>
      </c>
      <c r="F45" s="14" t="n">
        <v>4</v>
      </c>
      <c r="G45" s="12" t="s">
        <v>128</v>
      </c>
      <c r="H45" s="15" t="n">
        <f aca="false">G45*F45</f>
        <v>3724.04</v>
      </c>
      <c r="I45" s="16" t="n">
        <v>1.2223</v>
      </c>
      <c r="J45" s="15" t="n">
        <f aca="false">ROUND(I45*G45,2)</f>
        <v>1137.97</v>
      </c>
      <c r="K45" s="15" t="n">
        <f aca="false">J45*F45</f>
        <v>4551.88</v>
      </c>
    </row>
    <row r="46" customFormat="false" ht="21.05" hidden="false" customHeight="false" outlineLevel="0" collapsed="false">
      <c r="A46" s="12" t="s">
        <v>129</v>
      </c>
      <c r="B46" s="12" t="s">
        <v>23</v>
      </c>
      <c r="C46" s="12" t="n">
        <v>92604</v>
      </c>
      <c r="D46" s="13" t="s">
        <v>130</v>
      </c>
      <c r="E46" s="12" t="s">
        <v>127</v>
      </c>
      <c r="F46" s="14" t="n">
        <v>2</v>
      </c>
      <c r="G46" s="12" t="s">
        <v>131</v>
      </c>
      <c r="H46" s="15" t="n">
        <f aca="false">G46*F46</f>
        <v>1629.9</v>
      </c>
      <c r="I46" s="16" t="n">
        <v>1.2223</v>
      </c>
      <c r="J46" s="15" t="n">
        <f aca="false">ROUND(I46*G46,2)</f>
        <v>996.11</v>
      </c>
      <c r="K46" s="15" t="n">
        <f aca="false">J46*F46</f>
        <v>1992.22</v>
      </c>
    </row>
    <row r="47" customFormat="false" ht="21.05" hidden="false" customHeight="false" outlineLevel="0" collapsed="false">
      <c r="A47" s="12" t="s">
        <v>132</v>
      </c>
      <c r="B47" s="12" t="s">
        <v>23</v>
      </c>
      <c r="C47" s="12" t="n">
        <v>92602</v>
      </c>
      <c r="D47" s="13" t="s">
        <v>133</v>
      </c>
      <c r="E47" s="12" t="s">
        <v>127</v>
      </c>
      <c r="F47" s="14" t="n">
        <v>1</v>
      </c>
      <c r="G47" s="12" t="s">
        <v>134</v>
      </c>
      <c r="H47" s="15" t="n">
        <f aca="false">G47*F47</f>
        <v>728.25</v>
      </c>
      <c r="I47" s="16" t="n">
        <v>1.2223</v>
      </c>
      <c r="J47" s="15" t="n">
        <f aca="false">ROUND(I47*G47,2)</f>
        <v>890.14</v>
      </c>
      <c r="K47" s="15" t="n">
        <f aca="false">J47*F47</f>
        <v>890.14</v>
      </c>
    </row>
    <row r="48" customFormat="false" ht="21.05" hidden="false" customHeight="false" outlineLevel="0" collapsed="false">
      <c r="A48" s="12" t="s">
        <v>135</v>
      </c>
      <c r="B48" s="12" t="s">
        <v>23</v>
      </c>
      <c r="C48" s="12" t="n">
        <v>100358</v>
      </c>
      <c r="D48" s="13" t="s">
        <v>136</v>
      </c>
      <c r="E48" s="12" t="s">
        <v>127</v>
      </c>
      <c r="F48" s="14" t="n">
        <v>2</v>
      </c>
      <c r="G48" s="12" t="s">
        <v>137</v>
      </c>
      <c r="H48" s="15" t="n">
        <f aca="false">G48*F48</f>
        <v>3362.26</v>
      </c>
      <c r="I48" s="16" t="n">
        <v>1.2223</v>
      </c>
      <c r="J48" s="15" t="n">
        <f aca="false">ROUND(I48*G48,2)</f>
        <v>2054.85</v>
      </c>
      <c r="K48" s="15" t="n">
        <f aca="false">J48*F48</f>
        <v>4109.7</v>
      </c>
    </row>
    <row r="49" customFormat="false" ht="21.05" hidden="false" customHeight="false" outlineLevel="0" collapsed="false">
      <c r="A49" s="12" t="s">
        <v>138</v>
      </c>
      <c r="B49" s="12" t="s">
        <v>23</v>
      </c>
      <c r="C49" s="12" t="n">
        <v>100359</v>
      </c>
      <c r="D49" s="13" t="s">
        <v>139</v>
      </c>
      <c r="E49" s="12" t="s">
        <v>127</v>
      </c>
      <c r="F49" s="14" t="n">
        <v>1</v>
      </c>
      <c r="G49" s="12" t="s">
        <v>140</v>
      </c>
      <c r="H49" s="15" t="n">
        <f aca="false">G49*F49</f>
        <v>1762.09</v>
      </c>
      <c r="I49" s="16" t="n">
        <v>1.2223</v>
      </c>
      <c r="J49" s="15" t="n">
        <f aca="false">ROUND(I49*G49,2)</f>
        <v>2153.8</v>
      </c>
      <c r="K49" s="15" t="n">
        <f aca="false">J49*F49</f>
        <v>2153.8</v>
      </c>
    </row>
    <row r="50" customFormat="false" ht="21.05" hidden="false" customHeight="false" outlineLevel="0" collapsed="false">
      <c r="A50" s="12" t="s">
        <v>141</v>
      </c>
      <c r="B50" s="12" t="s">
        <v>23</v>
      </c>
      <c r="C50" s="12" t="n">
        <v>92580</v>
      </c>
      <c r="D50" s="13" t="s">
        <v>142</v>
      </c>
      <c r="E50" s="12" t="s">
        <v>18</v>
      </c>
      <c r="F50" s="14" t="n">
        <v>61.25</v>
      </c>
      <c r="G50" s="12" t="s">
        <v>143</v>
      </c>
      <c r="H50" s="15" t="n">
        <f aca="false">G50*F50</f>
        <v>3674.3875</v>
      </c>
      <c r="I50" s="16" t="n">
        <v>1.2223</v>
      </c>
      <c r="J50" s="15" t="n">
        <f aca="false">ROUND(I50*G50,2)</f>
        <v>73.33</v>
      </c>
      <c r="K50" s="15" t="n">
        <f aca="false">J50*F50</f>
        <v>4491.4625</v>
      </c>
    </row>
    <row r="51" customFormat="false" ht="21.05" hidden="false" customHeight="false" outlineLevel="0" collapsed="false">
      <c r="A51" s="12" t="s">
        <v>144</v>
      </c>
      <c r="B51" s="12" t="s">
        <v>23</v>
      </c>
      <c r="C51" s="12" t="n">
        <v>92539</v>
      </c>
      <c r="D51" s="13" t="s">
        <v>145</v>
      </c>
      <c r="E51" s="12" t="s">
        <v>18</v>
      </c>
      <c r="F51" s="14" t="n">
        <v>48.03</v>
      </c>
      <c r="G51" s="12" t="s">
        <v>146</v>
      </c>
      <c r="H51" s="15" t="n">
        <f aca="false">G51*F51</f>
        <v>4300.6062</v>
      </c>
      <c r="I51" s="16" t="n">
        <v>1.2223</v>
      </c>
      <c r="J51" s="15" t="n">
        <f aca="false">ROUND(I51*G51,2)</f>
        <v>109.44</v>
      </c>
      <c r="K51" s="15" t="n">
        <f aca="false">J51*F51</f>
        <v>5256.4032</v>
      </c>
    </row>
    <row r="52" customFormat="false" ht="16.35" hidden="false" customHeight="false" outlineLevel="0" collapsed="false">
      <c r="A52" s="12" t="s">
        <v>147</v>
      </c>
      <c r="B52" s="12" t="s">
        <v>27</v>
      </c>
      <c r="C52" s="12" t="s">
        <v>148</v>
      </c>
      <c r="D52" s="13" t="s">
        <v>149</v>
      </c>
      <c r="E52" s="12" t="s">
        <v>18</v>
      </c>
      <c r="F52" s="14" t="n">
        <v>61.25</v>
      </c>
      <c r="G52" s="12" t="s">
        <v>150</v>
      </c>
      <c r="H52" s="15" t="n">
        <f aca="false">G52*F52</f>
        <v>9419.6375</v>
      </c>
      <c r="I52" s="16" t="n">
        <v>1.2223</v>
      </c>
      <c r="J52" s="15" t="n">
        <f aca="false">ROUND(I52*G52,2)</f>
        <v>187.98</v>
      </c>
      <c r="K52" s="15" t="n">
        <f aca="false">J52*F52</f>
        <v>11513.775</v>
      </c>
    </row>
    <row r="53" customFormat="false" ht="16.35" hidden="false" customHeight="false" outlineLevel="0" collapsed="false">
      <c r="A53" s="12" t="s">
        <v>151</v>
      </c>
      <c r="B53" s="12" t="s">
        <v>23</v>
      </c>
      <c r="C53" s="12" t="n">
        <v>94195</v>
      </c>
      <c r="D53" s="13" t="s">
        <v>152</v>
      </c>
      <c r="E53" s="12" t="s">
        <v>18</v>
      </c>
      <c r="F53" s="14" t="n">
        <v>48.03</v>
      </c>
      <c r="G53" s="12" t="s">
        <v>153</v>
      </c>
      <c r="H53" s="15" t="n">
        <f aca="false">G53*F53</f>
        <v>3082.0851</v>
      </c>
      <c r="I53" s="16" t="n">
        <v>1.2223</v>
      </c>
      <c r="J53" s="15" t="n">
        <f aca="false">ROUND(I53*G53,2)</f>
        <v>78.43</v>
      </c>
      <c r="K53" s="15" t="n">
        <f aca="false">J53*F53</f>
        <v>3766.9929</v>
      </c>
    </row>
    <row r="54" customFormat="false" ht="16.35" hidden="false" customHeight="false" outlineLevel="0" collapsed="false">
      <c r="A54" s="12" t="s">
        <v>154</v>
      </c>
      <c r="B54" s="12" t="s">
        <v>20</v>
      </c>
      <c r="C54" s="12" t="s">
        <v>155</v>
      </c>
      <c r="D54" s="13" t="s">
        <v>156</v>
      </c>
      <c r="E54" s="12" t="s">
        <v>68</v>
      </c>
      <c r="F54" s="14" t="n">
        <v>34.7</v>
      </c>
      <c r="G54" s="12" t="s">
        <v>157</v>
      </c>
      <c r="H54" s="15" t="n">
        <f aca="false">G54*F54</f>
        <v>3179.561</v>
      </c>
      <c r="I54" s="16" t="n">
        <v>1.2223</v>
      </c>
      <c r="J54" s="15" t="n">
        <f aca="false">ROUND(I54*G54,2)</f>
        <v>112</v>
      </c>
      <c r="K54" s="15" t="n">
        <f aca="false">J54*F54</f>
        <v>3886.4</v>
      </c>
    </row>
    <row r="55" customFormat="false" ht="16.35" hidden="false" customHeight="false" outlineLevel="0" collapsed="false">
      <c r="A55" s="12" t="s">
        <v>158</v>
      </c>
      <c r="B55" s="12" t="s">
        <v>20</v>
      </c>
      <c r="C55" s="12" t="s">
        <v>159</v>
      </c>
      <c r="D55" s="13" t="s">
        <v>160</v>
      </c>
      <c r="E55" s="12" t="s">
        <v>68</v>
      </c>
      <c r="F55" s="14" t="n">
        <v>34.8</v>
      </c>
      <c r="G55" s="12" t="s">
        <v>161</v>
      </c>
      <c r="H55" s="15" t="n">
        <f aca="false">G55*F55</f>
        <v>2378.232</v>
      </c>
      <c r="I55" s="16" t="n">
        <v>1.2223</v>
      </c>
      <c r="J55" s="15" t="n">
        <f aca="false">ROUND(I55*G55,2)</f>
        <v>83.53</v>
      </c>
      <c r="K55" s="15" t="n">
        <f aca="false">J55*F55</f>
        <v>2906.844</v>
      </c>
    </row>
    <row r="56" customFormat="false" ht="16.35" hidden="false" customHeight="false" outlineLevel="0" collapsed="false">
      <c r="A56" s="12" t="s">
        <v>162</v>
      </c>
      <c r="B56" s="12" t="s">
        <v>23</v>
      </c>
      <c r="C56" s="12" t="n">
        <v>94231</v>
      </c>
      <c r="D56" s="13" t="s">
        <v>163</v>
      </c>
      <c r="E56" s="12" t="s">
        <v>68</v>
      </c>
      <c r="F56" s="14" t="n">
        <v>39.6</v>
      </c>
      <c r="G56" s="12" t="s">
        <v>164</v>
      </c>
      <c r="H56" s="15" t="n">
        <f aca="false">G56*F56</f>
        <v>2125.728</v>
      </c>
      <c r="I56" s="16" t="n">
        <v>1.2223</v>
      </c>
      <c r="J56" s="15" t="n">
        <f aca="false">ROUND(I56*G56,2)</f>
        <v>65.61</v>
      </c>
      <c r="K56" s="15" t="n">
        <f aca="false">J56*F56</f>
        <v>2598.156</v>
      </c>
    </row>
    <row r="57" customFormat="false" ht="15" hidden="false" customHeight="true" outlineLevel="0" collapsed="false">
      <c r="A57" s="17"/>
      <c r="B57" s="17"/>
      <c r="C57" s="17"/>
      <c r="D57" s="17"/>
      <c r="E57" s="17"/>
      <c r="F57" s="17"/>
      <c r="G57" s="18" t="s">
        <v>165</v>
      </c>
      <c r="H57" s="18"/>
      <c r="I57" s="18"/>
      <c r="J57" s="18"/>
      <c r="K57" s="19" t="n">
        <f aca="false">SUM(K45:K56)</f>
        <v>48117.7736</v>
      </c>
    </row>
    <row r="58" customFormat="false" ht="15" hidden="false" customHeight="true" outlineLevel="0" collapsed="false">
      <c r="A58" s="20" t="s">
        <v>166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customFormat="false" ht="21.05" hidden="false" customHeight="false" outlineLevel="0" collapsed="false">
      <c r="A59" s="12" t="s">
        <v>167</v>
      </c>
      <c r="B59" s="12" t="s">
        <v>23</v>
      </c>
      <c r="C59" s="12" t="n">
        <v>87879</v>
      </c>
      <c r="D59" s="13" t="s">
        <v>168</v>
      </c>
      <c r="E59" s="12" t="s">
        <v>18</v>
      </c>
      <c r="F59" s="14" t="n">
        <v>459.58</v>
      </c>
      <c r="G59" s="12" t="s">
        <v>169</v>
      </c>
      <c r="H59" s="15" t="n">
        <f aca="false">G59*F59</f>
        <v>2164.6218</v>
      </c>
      <c r="I59" s="16" t="n">
        <v>1.2223</v>
      </c>
      <c r="J59" s="15" t="n">
        <f aca="false">ROUND(I59*G59,2)</f>
        <v>5.76</v>
      </c>
      <c r="K59" s="15" t="n">
        <f aca="false">J59*F59</f>
        <v>2647.1808</v>
      </c>
    </row>
    <row r="60" customFormat="false" ht="16.35" hidden="false" customHeight="false" outlineLevel="0" collapsed="false">
      <c r="A60" s="12" t="s">
        <v>170</v>
      </c>
      <c r="B60" s="12" t="s">
        <v>27</v>
      </c>
      <c r="C60" s="12" t="s">
        <v>171</v>
      </c>
      <c r="D60" s="13" t="s">
        <v>172</v>
      </c>
      <c r="E60" s="12" t="s">
        <v>18</v>
      </c>
      <c r="F60" s="14" t="n">
        <v>459.58</v>
      </c>
      <c r="G60" s="12" t="s">
        <v>173</v>
      </c>
      <c r="H60" s="15" t="n">
        <f aca="false">G60*F60</f>
        <v>10896.6418</v>
      </c>
      <c r="I60" s="16" t="n">
        <v>1.2223</v>
      </c>
      <c r="J60" s="15" t="n">
        <f aca="false">ROUND(I60*G60,2)</f>
        <v>28.98</v>
      </c>
      <c r="K60" s="15" t="n">
        <f aca="false">J60*F60</f>
        <v>13318.6284</v>
      </c>
    </row>
    <row r="61" customFormat="false" ht="16.35" hidden="false" customHeight="false" outlineLevel="0" collapsed="false">
      <c r="A61" s="12" t="s">
        <v>174</v>
      </c>
      <c r="B61" s="12" t="s">
        <v>27</v>
      </c>
      <c r="C61" s="12" t="s">
        <v>175</v>
      </c>
      <c r="D61" s="13" t="s">
        <v>176</v>
      </c>
      <c r="E61" s="12" t="s">
        <v>18</v>
      </c>
      <c r="F61" s="14" t="n">
        <v>423.15</v>
      </c>
      <c r="G61" s="12" t="s">
        <v>177</v>
      </c>
      <c r="H61" s="15" t="n">
        <f aca="false">G61*F61</f>
        <v>5860.6275</v>
      </c>
      <c r="I61" s="16" t="n">
        <v>1.2223</v>
      </c>
      <c r="J61" s="15" t="n">
        <f aca="false">ROUND(I61*G61,2)</f>
        <v>16.93</v>
      </c>
      <c r="K61" s="15" t="n">
        <f aca="false">J61*F61</f>
        <v>7163.9295</v>
      </c>
    </row>
    <row r="62" customFormat="false" ht="21.05" hidden="false" customHeight="false" outlineLevel="0" collapsed="false">
      <c r="A62" s="12" t="s">
        <v>178</v>
      </c>
      <c r="B62" s="12" t="s">
        <v>27</v>
      </c>
      <c r="C62" s="12" t="s">
        <v>179</v>
      </c>
      <c r="D62" s="13" t="s">
        <v>180</v>
      </c>
      <c r="E62" s="12" t="s">
        <v>18</v>
      </c>
      <c r="F62" s="14" t="n">
        <v>36.44</v>
      </c>
      <c r="G62" s="12" t="s">
        <v>181</v>
      </c>
      <c r="H62" s="15" t="n">
        <f aca="false">G62*F62</f>
        <v>5436.1192</v>
      </c>
      <c r="I62" s="16" t="n">
        <v>1.2223</v>
      </c>
      <c r="J62" s="15" t="n">
        <f aca="false">ROUND(I62*G62,2)</f>
        <v>182.34</v>
      </c>
      <c r="K62" s="15" t="n">
        <f aca="false">J62*F62</f>
        <v>6644.4696</v>
      </c>
    </row>
    <row r="63" customFormat="false" ht="16.35" hidden="false" customHeight="false" outlineLevel="0" collapsed="false">
      <c r="A63" s="12" t="s">
        <v>182</v>
      </c>
      <c r="B63" s="12" t="s">
        <v>23</v>
      </c>
      <c r="C63" s="12" t="n">
        <v>88411</v>
      </c>
      <c r="D63" s="13" t="s">
        <v>183</v>
      </c>
      <c r="E63" s="12" t="s">
        <v>18</v>
      </c>
      <c r="F63" s="14" t="n">
        <v>484.05</v>
      </c>
      <c r="G63" s="12" t="s">
        <v>184</v>
      </c>
      <c r="H63" s="15" t="n">
        <f aca="false">G63*F63</f>
        <v>2696.1585</v>
      </c>
      <c r="I63" s="16" t="n">
        <v>1.2223</v>
      </c>
      <c r="J63" s="15" t="n">
        <f aca="false">ROUND(I63*G63,2)</f>
        <v>6.81</v>
      </c>
      <c r="K63" s="15" t="n">
        <f aca="false">J63*F63</f>
        <v>3296.3805</v>
      </c>
    </row>
    <row r="64" customFormat="false" ht="16.35" hidden="false" customHeight="false" outlineLevel="0" collapsed="false">
      <c r="A64" s="12" t="s">
        <v>185</v>
      </c>
      <c r="B64" s="12" t="s">
        <v>23</v>
      </c>
      <c r="C64" s="12" t="n">
        <v>88484</v>
      </c>
      <c r="D64" s="13" t="s">
        <v>186</v>
      </c>
      <c r="E64" s="12" t="s">
        <v>18</v>
      </c>
      <c r="F64" s="14" t="n">
        <v>60.9</v>
      </c>
      <c r="G64" s="12" t="s">
        <v>187</v>
      </c>
      <c r="H64" s="15" t="n">
        <f aca="false">G64*F64</f>
        <v>372.708</v>
      </c>
      <c r="I64" s="16" t="n">
        <v>1.2223</v>
      </c>
      <c r="J64" s="15" t="n">
        <f aca="false">ROUND(I64*G64,2)</f>
        <v>7.48</v>
      </c>
      <c r="K64" s="15" t="n">
        <f aca="false">J64*F64</f>
        <v>455.532</v>
      </c>
    </row>
    <row r="65" customFormat="false" ht="16.35" hidden="false" customHeight="false" outlineLevel="0" collapsed="false">
      <c r="A65" s="12" t="s">
        <v>188</v>
      </c>
      <c r="B65" s="12" t="s">
        <v>23</v>
      </c>
      <c r="C65" s="12" t="n">
        <v>88489</v>
      </c>
      <c r="D65" s="13" t="s">
        <v>189</v>
      </c>
      <c r="E65" s="12" t="s">
        <v>18</v>
      </c>
      <c r="F65" s="14" t="n">
        <v>484.05</v>
      </c>
      <c r="G65" s="12" t="s">
        <v>190</v>
      </c>
      <c r="H65" s="15" t="n">
        <f aca="false">G65*F65</f>
        <v>6989.682</v>
      </c>
      <c r="I65" s="16" t="n">
        <v>1.2223</v>
      </c>
      <c r="J65" s="15" t="n">
        <f aca="false">ROUND(I65*G65,2)</f>
        <v>17.65</v>
      </c>
      <c r="K65" s="15" t="n">
        <f aca="false">J65*F65</f>
        <v>8543.4825</v>
      </c>
    </row>
    <row r="66" customFormat="false" ht="15" hidden="false" customHeight="true" outlineLevel="0" collapsed="false">
      <c r="A66" s="17"/>
      <c r="B66" s="17"/>
      <c r="C66" s="17"/>
      <c r="D66" s="17"/>
      <c r="E66" s="17"/>
      <c r="F66" s="17"/>
      <c r="G66" s="18" t="s">
        <v>191</v>
      </c>
      <c r="H66" s="18"/>
      <c r="I66" s="18"/>
      <c r="J66" s="18"/>
      <c r="K66" s="19" t="n">
        <f aca="false">SUM(K59:K65)</f>
        <v>42069.6033</v>
      </c>
    </row>
    <row r="67" customFormat="false" ht="15" hidden="false" customHeight="true" outlineLevel="0" collapsed="false">
      <c r="A67" s="11" t="s">
        <v>192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customFormat="false" ht="16.35" hidden="false" customHeight="false" outlineLevel="0" collapsed="false">
      <c r="A68" s="12" t="s">
        <v>193</v>
      </c>
      <c r="B68" s="12" t="s">
        <v>16</v>
      </c>
      <c r="C68" s="12" t="n">
        <v>6081</v>
      </c>
      <c r="D68" s="13" t="s">
        <v>194</v>
      </c>
      <c r="E68" s="12" t="s">
        <v>30</v>
      </c>
      <c r="F68" s="14" t="n">
        <v>243.27</v>
      </c>
      <c r="G68" s="12" t="s">
        <v>195</v>
      </c>
      <c r="H68" s="15" t="n">
        <f aca="false">G68*F68</f>
        <v>12723.021</v>
      </c>
      <c r="I68" s="16" t="n">
        <v>1.2223</v>
      </c>
      <c r="J68" s="15" t="n">
        <f aca="false">ROUND(I68*G68,2)</f>
        <v>63.93</v>
      </c>
      <c r="K68" s="15" t="n">
        <f aca="false">J68*F68</f>
        <v>15552.2511</v>
      </c>
    </row>
    <row r="69" customFormat="false" ht="21.05" hidden="false" customHeight="false" outlineLevel="0" collapsed="false">
      <c r="A69" s="12" t="s">
        <v>196</v>
      </c>
      <c r="B69" s="12" t="s">
        <v>23</v>
      </c>
      <c r="C69" s="12" t="n">
        <v>96624</v>
      </c>
      <c r="D69" s="13" t="s">
        <v>197</v>
      </c>
      <c r="E69" s="12" t="s">
        <v>30</v>
      </c>
      <c r="F69" s="14" t="n">
        <v>70.6</v>
      </c>
      <c r="G69" s="12" t="s">
        <v>198</v>
      </c>
      <c r="H69" s="15" t="n">
        <f aca="false">G69*F69</f>
        <v>11658.884</v>
      </c>
      <c r="I69" s="16" t="n">
        <v>1.2223</v>
      </c>
      <c r="J69" s="15" t="n">
        <f aca="false">ROUND(I69*G69,2)</f>
        <v>201.85</v>
      </c>
      <c r="K69" s="15" t="n">
        <f aca="false">J69*F69</f>
        <v>14250.61</v>
      </c>
    </row>
    <row r="70" customFormat="false" ht="16.35" hidden="false" customHeight="false" outlineLevel="0" collapsed="false">
      <c r="A70" s="12" t="s">
        <v>199</v>
      </c>
      <c r="B70" s="12" t="s">
        <v>23</v>
      </c>
      <c r="C70" s="12" t="n">
        <v>97113</v>
      </c>
      <c r="D70" s="13" t="s">
        <v>200</v>
      </c>
      <c r="E70" s="12" t="s">
        <v>18</v>
      </c>
      <c r="F70" s="14" t="n">
        <v>807.72</v>
      </c>
      <c r="G70" s="12" t="s">
        <v>201</v>
      </c>
      <c r="H70" s="15" t="n">
        <f aca="false">G70*F70</f>
        <v>1308.5064</v>
      </c>
      <c r="I70" s="16" t="n">
        <v>1.2223</v>
      </c>
      <c r="J70" s="15" t="n">
        <f aca="false">ROUND(I70*G70,2)</f>
        <v>1.98</v>
      </c>
      <c r="K70" s="15" t="n">
        <f aca="false">J70*F70</f>
        <v>1599.2856</v>
      </c>
    </row>
    <row r="71" customFormat="false" ht="16.35" hidden="false" customHeight="false" outlineLevel="0" collapsed="false">
      <c r="A71" s="12" t="s">
        <v>202</v>
      </c>
      <c r="B71" s="12" t="s">
        <v>23</v>
      </c>
      <c r="C71" s="12" t="n">
        <v>88472</v>
      </c>
      <c r="D71" s="13" t="s">
        <v>203</v>
      </c>
      <c r="E71" s="12" t="s">
        <v>18</v>
      </c>
      <c r="F71" s="14" t="n">
        <v>807.72</v>
      </c>
      <c r="G71" s="12" t="s">
        <v>204</v>
      </c>
      <c r="H71" s="15" t="n">
        <f aca="false">G71*F71</f>
        <v>28035.9612</v>
      </c>
      <c r="I71" s="16" t="n">
        <v>1.2223</v>
      </c>
      <c r="J71" s="15" t="n">
        <f aca="false">ROUND(I71*G71,2)</f>
        <v>42.43</v>
      </c>
      <c r="K71" s="15" t="n">
        <f aca="false">J71*F71</f>
        <v>34271.5596</v>
      </c>
    </row>
    <row r="72" customFormat="false" ht="16.35" hidden="false" customHeight="false" outlineLevel="0" collapsed="false">
      <c r="A72" s="12" t="s">
        <v>205</v>
      </c>
      <c r="B72" s="12" t="s">
        <v>23</v>
      </c>
      <c r="C72" s="12" t="n">
        <v>39507</v>
      </c>
      <c r="D72" s="13" t="s">
        <v>206</v>
      </c>
      <c r="E72" s="12" t="s">
        <v>18</v>
      </c>
      <c r="F72" s="14" t="n">
        <v>807.72</v>
      </c>
      <c r="G72" s="12" t="s">
        <v>207</v>
      </c>
      <c r="H72" s="15" t="n">
        <f aca="false">G72*F72</f>
        <v>10080.3456</v>
      </c>
      <c r="I72" s="16" t="n">
        <v>1.2223</v>
      </c>
      <c r="J72" s="15" t="n">
        <f aca="false">ROUND(I72*G72,2)</f>
        <v>15.25</v>
      </c>
      <c r="K72" s="15" t="n">
        <f aca="false">J72*F72</f>
        <v>12317.73</v>
      </c>
    </row>
    <row r="73" customFormat="false" ht="21.05" hidden="false" customHeight="false" outlineLevel="0" collapsed="false">
      <c r="A73" s="12" t="s">
        <v>208</v>
      </c>
      <c r="B73" s="12" t="s">
        <v>23</v>
      </c>
      <c r="C73" s="12" t="n">
        <v>87257</v>
      </c>
      <c r="D73" s="13" t="s">
        <v>209</v>
      </c>
      <c r="E73" s="12" t="s">
        <v>18</v>
      </c>
      <c r="F73" s="14" t="n">
        <v>101.7</v>
      </c>
      <c r="G73" s="12" t="s">
        <v>210</v>
      </c>
      <c r="H73" s="15" t="n">
        <f aca="false">G73*F73</f>
        <v>6131.493</v>
      </c>
      <c r="I73" s="16" t="n">
        <v>1.2223</v>
      </c>
      <c r="J73" s="15" t="n">
        <f aca="false">ROUND(I73*G73,2)</f>
        <v>73.69</v>
      </c>
      <c r="K73" s="15" t="n">
        <f aca="false">J73*F73</f>
        <v>7494.273</v>
      </c>
    </row>
    <row r="74" customFormat="false" ht="16.35" hidden="false" customHeight="false" outlineLevel="0" collapsed="false">
      <c r="A74" s="12" t="s">
        <v>211</v>
      </c>
      <c r="B74" s="12" t="s">
        <v>23</v>
      </c>
      <c r="C74" s="12" t="n">
        <v>88650</v>
      </c>
      <c r="D74" s="13" t="s">
        <v>212</v>
      </c>
      <c r="E74" s="12" t="s">
        <v>68</v>
      </c>
      <c r="F74" s="14" t="n">
        <v>55.5</v>
      </c>
      <c r="G74" s="12" t="s">
        <v>213</v>
      </c>
      <c r="H74" s="15" t="n">
        <f aca="false">G74*F74</f>
        <v>642.135</v>
      </c>
      <c r="I74" s="16" t="n">
        <v>1.2223</v>
      </c>
      <c r="J74" s="15" t="n">
        <f aca="false">ROUND(I74*G74,2)</f>
        <v>14.14</v>
      </c>
      <c r="K74" s="15" t="n">
        <f aca="false">J74*F74</f>
        <v>784.77</v>
      </c>
    </row>
    <row r="75" customFormat="false" ht="16.35" hidden="false" customHeight="false" outlineLevel="0" collapsed="false">
      <c r="A75" s="12" t="s">
        <v>214</v>
      </c>
      <c r="B75" s="12" t="s">
        <v>20</v>
      </c>
      <c r="C75" s="12" t="s">
        <v>215</v>
      </c>
      <c r="D75" s="13" t="s">
        <v>216</v>
      </c>
      <c r="E75" s="12" t="s">
        <v>18</v>
      </c>
      <c r="F75" s="14" t="n">
        <v>28.93</v>
      </c>
      <c r="G75" s="12" t="s">
        <v>217</v>
      </c>
      <c r="H75" s="15" t="n">
        <f aca="false">G75*F75</f>
        <v>3642.5763</v>
      </c>
      <c r="I75" s="16" t="n">
        <v>1.2223</v>
      </c>
      <c r="J75" s="15" t="n">
        <f aca="false">ROUND(I75*G75,2)</f>
        <v>153.9</v>
      </c>
      <c r="K75" s="15" t="n">
        <f aca="false">J75*F75</f>
        <v>4452.327</v>
      </c>
    </row>
    <row r="76" customFormat="false" ht="16.35" hidden="false" customHeight="false" outlineLevel="0" collapsed="false">
      <c r="A76" s="12" t="s">
        <v>218</v>
      </c>
      <c r="B76" s="12" t="s">
        <v>27</v>
      </c>
      <c r="C76" s="12" t="s">
        <v>219</v>
      </c>
      <c r="D76" s="13" t="s">
        <v>220</v>
      </c>
      <c r="E76" s="12" t="s">
        <v>68</v>
      </c>
      <c r="F76" s="14" t="n">
        <v>18.9</v>
      </c>
      <c r="G76" s="12" t="s">
        <v>221</v>
      </c>
      <c r="H76" s="15" t="n">
        <f aca="false">G76*F76</f>
        <v>3191.454</v>
      </c>
      <c r="I76" s="16" t="n">
        <v>1.2223</v>
      </c>
      <c r="J76" s="15" t="n">
        <f aca="false">ROUND(I76*G76,2)</f>
        <v>206.4</v>
      </c>
      <c r="K76" s="15" t="n">
        <f aca="false">J76*F76</f>
        <v>3900.96</v>
      </c>
    </row>
    <row r="77" customFormat="false" ht="16.35" hidden="false" customHeight="false" outlineLevel="0" collapsed="false">
      <c r="A77" s="12" t="s">
        <v>222</v>
      </c>
      <c r="B77" s="12" t="s">
        <v>23</v>
      </c>
      <c r="C77" s="12" t="n">
        <v>102491</v>
      </c>
      <c r="D77" s="13" t="s">
        <v>223</v>
      </c>
      <c r="E77" s="12" t="s">
        <v>18</v>
      </c>
      <c r="F77" s="14" t="n">
        <v>706.02</v>
      </c>
      <c r="G77" s="12" t="s">
        <v>224</v>
      </c>
      <c r="H77" s="15" t="n">
        <f aca="false">G77*F77</f>
        <v>16909.179</v>
      </c>
      <c r="I77" s="16" t="n">
        <v>1.2223</v>
      </c>
      <c r="J77" s="15" t="n">
        <f aca="false">ROUND(I77*G77,2)</f>
        <v>29.27</v>
      </c>
      <c r="K77" s="15" t="n">
        <f aca="false">J77*F77</f>
        <v>20665.2054</v>
      </c>
    </row>
    <row r="78" customFormat="false" ht="15" hidden="false" customHeight="true" outlineLevel="0" collapsed="false">
      <c r="A78" s="17"/>
      <c r="B78" s="17"/>
      <c r="C78" s="17"/>
      <c r="D78" s="17"/>
      <c r="E78" s="17"/>
      <c r="F78" s="17"/>
      <c r="G78" s="18" t="s">
        <v>225</v>
      </c>
      <c r="H78" s="18"/>
      <c r="I78" s="18"/>
      <c r="J78" s="18"/>
      <c r="K78" s="19" t="n">
        <f aca="false">SUM(K68:K77)</f>
        <v>115288.9717</v>
      </c>
    </row>
    <row r="79" customFormat="false" ht="15" hidden="false" customHeight="true" outlineLevel="0" collapsed="false">
      <c r="A79" s="11" t="s">
        <v>226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customFormat="false" ht="16.35" hidden="false" customHeight="false" outlineLevel="0" collapsed="false">
      <c r="A80" s="12" t="s">
        <v>227</v>
      </c>
      <c r="B80" s="12" t="s">
        <v>27</v>
      </c>
      <c r="C80" s="12" t="s">
        <v>228</v>
      </c>
      <c r="D80" s="13" t="s">
        <v>229</v>
      </c>
      <c r="E80" s="12" t="s">
        <v>18</v>
      </c>
      <c r="F80" s="14" t="n">
        <v>29.54</v>
      </c>
      <c r="G80" s="12" t="s">
        <v>230</v>
      </c>
      <c r="H80" s="15" t="n">
        <f aca="false">G80*F80</f>
        <v>29124.3722</v>
      </c>
      <c r="I80" s="16" t="n">
        <v>1.2223</v>
      </c>
      <c r="J80" s="15" t="n">
        <f aca="false">ROUND(I80*G80,2)</f>
        <v>1205.1</v>
      </c>
      <c r="K80" s="15" t="n">
        <f aca="false">J80*F80</f>
        <v>35598.654</v>
      </c>
    </row>
    <row r="81" customFormat="false" ht="16.35" hidden="false" customHeight="false" outlineLevel="0" collapsed="false">
      <c r="A81" s="12" t="s">
        <v>231</v>
      </c>
      <c r="B81" s="12" t="s">
        <v>27</v>
      </c>
      <c r="C81" s="12" t="s">
        <v>232</v>
      </c>
      <c r="D81" s="13" t="s">
        <v>233</v>
      </c>
      <c r="E81" s="12" t="s">
        <v>18</v>
      </c>
      <c r="F81" s="14" t="n">
        <v>0.45</v>
      </c>
      <c r="G81" s="12" t="s">
        <v>234</v>
      </c>
      <c r="H81" s="15" t="n">
        <f aca="false">G81*F81</f>
        <v>414.387</v>
      </c>
      <c r="I81" s="16" t="n">
        <v>1.2223</v>
      </c>
      <c r="J81" s="15" t="n">
        <f aca="false">ROUND(I81*G81,2)</f>
        <v>1125.57</v>
      </c>
      <c r="K81" s="15" t="n">
        <f aca="false">J81*F81</f>
        <v>506.5065</v>
      </c>
    </row>
    <row r="82" customFormat="false" ht="16.35" hidden="false" customHeight="false" outlineLevel="0" collapsed="false">
      <c r="A82" s="12" t="s">
        <v>235</v>
      </c>
      <c r="B82" s="12" t="s">
        <v>27</v>
      </c>
      <c r="C82" s="12" t="s">
        <v>236</v>
      </c>
      <c r="D82" s="13" t="s">
        <v>237</v>
      </c>
      <c r="E82" s="12" t="s">
        <v>18</v>
      </c>
      <c r="F82" s="14" t="n">
        <v>7.7</v>
      </c>
      <c r="G82" s="12" t="s">
        <v>238</v>
      </c>
      <c r="H82" s="15" t="n">
        <f aca="false">G82*F82</f>
        <v>6798.176</v>
      </c>
      <c r="I82" s="16" t="n">
        <v>1.2223</v>
      </c>
      <c r="J82" s="15" t="n">
        <f aca="false">ROUND(I82*G82,2)</f>
        <v>1079.14</v>
      </c>
      <c r="K82" s="15" t="n">
        <f aca="false">J82*F82</f>
        <v>8309.378</v>
      </c>
    </row>
    <row r="83" customFormat="false" ht="16.35" hidden="false" customHeight="false" outlineLevel="0" collapsed="false">
      <c r="A83" s="12" t="s">
        <v>239</v>
      </c>
      <c r="B83" s="12" t="s">
        <v>20</v>
      </c>
      <c r="C83" s="12" t="s">
        <v>240</v>
      </c>
      <c r="D83" s="13" t="s">
        <v>241</v>
      </c>
      <c r="E83" s="12" t="s">
        <v>18</v>
      </c>
      <c r="F83" s="14" t="n">
        <v>37.69</v>
      </c>
      <c r="G83" s="12" t="s">
        <v>242</v>
      </c>
      <c r="H83" s="15" t="n">
        <f aca="false">G83*F83</f>
        <v>745.1313</v>
      </c>
      <c r="I83" s="16" t="n">
        <v>1.2223</v>
      </c>
      <c r="J83" s="15" t="n">
        <f aca="false">ROUND(I83*G83,2)</f>
        <v>24.16</v>
      </c>
      <c r="K83" s="15" t="n">
        <f aca="false">J83*F83</f>
        <v>910.5904</v>
      </c>
    </row>
    <row r="84" customFormat="false" ht="16.35" hidden="false" customHeight="false" outlineLevel="0" collapsed="false">
      <c r="A84" s="12" t="s">
        <v>243</v>
      </c>
      <c r="B84" s="12" t="s">
        <v>27</v>
      </c>
      <c r="C84" s="12" t="s">
        <v>244</v>
      </c>
      <c r="D84" s="13" t="s">
        <v>245</v>
      </c>
      <c r="E84" s="12" t="s">
        <v>18</v>
      </c>
      <c r="F84" s="14" t="n">
        <v>8.15</v>
      </c>
      <c r="G84" s="12" t="s">
        <v>246</v>
      </c>
      <c r="H84" s="15" t="n">
        <f aca="false">G84*F84</f>
        <v>9069.809</v>
      </c>
      <c r="I84" s="16" t="n">
        <v>1.2223</v>
      </c>
      <c r="J84" s="15" t="n">
        <f aca="false">ROUND(I84*G84,2)</f>
        <v>1360.25</v>
      </c>
      <c r="K84" s="15" t="n">
        <f aca="false">J84*F84</f>
        <v>11086.0375</v>
      </c>
    </row>
    <row r="85" customFormat="false" ht="16.35" hidden="false" customHeight="false" outlineLevel="0" collapsed="false">
      <c r="A85" s="12" t="s">
        <v>247</v>
      </c>
      <c r="B85" s="12" t="s">
        <v>27</v>
      </c>
      <c r="C85" s="12" t="s">
        <v>248</v>
      </c>
      <c r="D85" s="13" t="s">
        <v>249</v>
      </c>
      <c r="E85" s="12" t="s">
        <v>68</v>
      </c>
      <c r="F85" s="14" t="n">
        <v>112.8</v>
      </c>
      <c r="G85" s="12" t="s">
        <v>250</v>
      </c>
      <c r="H85" s="15" t="n">
        <f aca="false">G85*F85</f>
        <v>4636.08</v>
      </c>
      <c r="I85" s="16" t="n">
        <v>1.2223</v>
      </c>
      <c r="J85" s="15" t="n">
        <f aca="false">ROUND(I85*G85,2)</f>
        <v>50.24</v>
      </c>
      <c r="K85" s="15" t="n">
        <f aca="false">J85*F85</f>
        <v>5667.072</v>
      </c>
    </row>
    <row r="86" customFormat="false" ht="15" hidden="false" customHeight="true" outlineLevel="0" collapsed="false">
      <c r="A86" s="17"/>
      <c r="B86" s="17"/>
      <c r="C86" s="17"/>
      <c r="D86" s="17"/>
      <c r="E86" s="17"/>
      <c r="F86" s="17"/>
      <c r="G86" s="18" t="s">
        <v>251</v>
      </c>
      <c r="H86" s="18"/>
      <c r="I86" s="18"/>
      <c r="J86" s="18"/>
      <c r="K86" s="19" t="n">
        <f aca="false">SUM(K80:K85)</f>
        <v>62078.2384</v>
      </c>
    </row>
    <row r="87" customFormat="false" ht="15" hidden="false" customHeight="true" outlineLevel="0" collapsed="false">
      <c r="A87" s="11" t="s">
        <v>252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customFormat="false" ht="16.35" hidden="false" customHeight="false" outlineLevel="0" collapsed="false">
      <c r="A88" s="12" t="s">
        <v>253</v>
      </c>
      <c r="B88" s="12" t="s">
        <v>20</v>
      </c>
      <c r="C88" s="12" t="s">
        <v>254</v>
      </c>
      <c r="D88" s="13" t="s">
        <v>255</v>
      </c>
      <c r="E88" s="12" t="s">
        <v>68</v>
      </c>
      <c r="F88" s="14" t="n">
        <v>2.5</v>
      </c>
      <c r="G88" s="12" t="s">
        <v>256</v>
      </c>
      <c r="H88" s="15" t="n">
        <f aca="false">G88*F88</f>
        <v>3905.05</v>
      </c>
      <c r="I88" s="16" t="n">
        <v>1.2223</v>
      </c>
      <c r="J88" s="15" t="n">
        <f aca="false">ROUND(I88*G88,2)</f>
        <v>1909.26</v>
      </c>
      <c r="K88" s="15" t="n">
        <f aca="false">J88*F88</f>
        <v>4773.15</v>
      </c>
    </row>
    <row r="89" customFormat="false" ht="16.35" hidden="false" customHeight="false" outlineLevel="0" collapsed="false">
      <c r="A89" s="12" t="s">
        <v>257</v>
      </c>
      <c r="B89" s="12" t="s">
        <v>20</v>
      </c>
      <c r="C89" s="12" t="s">
        <v>258</v>
      </c>
      <c r="D89" s="13" t="s">
        <v>259</v>
      </c>
      <c r="E89" s="12" t="s">
        <v>127</v>
      </c>
      <c r="F89" s="14" t="n">
        <v>3</v>
      </c>
      <c r="G89" s="12" t="s">
        <v>260</v>
      </c>
      <c r="H89" s="15" t="n">
        <f aca="false">G89*F89</f>
        <v>1510.08</v>
      </c>
      <c r="I89" s="16" t="n">
        <v>1.2223</v>
      </c>
      <c r="J89" s="15" t="n">
        <f aca="false">ROUND(I89*G89,2)</f>
        <v>615.26</v>
      </c>
      <c r="K89" s="15" t="n">
        <f aca="false">J89*F89</f>
        <v>1845.78</v>
      </c>
    </row>
    <row r="90" customFormat="false" ht="16.35" hidden="false" customHeight="false" outlineLevel="0" collapsed="false">
      <c r="A90" s="12" t="s">
        <v>261</v>
      </c>
      <c r="B90" s="12" t="s">
        <v>20</v>
      </c>
      <c r="C90" s="12" t="s">
        <v>262</v>
      </c>
      <c r="D90" s="13" t="s">
        <v>263</v>
      </c>
      <c r="E90" s="12" t="s">
        <v>264</v>
      </c>
      <c r="F90" s="14" t="n">
        <v>1</v>
      </c>
      <c r="G90" s="12" t="s">
        <v>265</v>
      </c>
      <c r="H90" s="15" t="n">
        <f aca="false">G90*F90</f>
        <v>1698.57</v>
      </c>
      <c r="I90" s="16" t="n">
        <v>1.2223</v>
      </c>
      <c r="J90" s="15" t="n">
        <f aca="false">ROUND(I90*G90,2)</f>
        <v>2076.16</v>
      </c>
      <c r="K90" s="15" t="n">
        <f aca="false">J90*F90</f>
        <v>2076.16</v>
      </c>
    </row>
    <row r="91" customFormat="false" ht="21.05" hidden="false" customHeight="false" outlineLevel="0" collapsed="false">
      <c r="A91" s="12" t="s">
        <v>266</v>
      </c>
      <c r="B91" s="12" t="s">
        <v>27</v>
      </c>
      <c r="C91" s="12" t="s">
        <v>267</v>
      </c>
      <c r="D91" s="13" t="s">
        <v>268</v>
      </c>
      <c r="E91" s="12" t="s">
        <v>127</v>
      </c>
      <c r="F91" s="14" t="n">
        <v>2</v>
      </c>
      <c r="G91" s="12" t="s">
        <v>269</v>
      </c>
      <c r="H91" s="15" t="n">
        <f aca="false">G91*F91</f>
        <v>344.68</v>
      </c>
      <c r="I91" s="16" t="n">
        <v>1.2223</v>
      </c>
      <c r="J91" s="15" t="n">
        <f aca="false">ROUND(I91*G91,2)</f>
        <v>210.65</v>
      </c>
      <c r="K91" s="15" t="n">
        <f aca="false">J91*F91</f>
        <v>421.3</v>
      </c>
    </row>
    <row r="92" customFormat="false" ht="16.35" hidden="false" customHeight="false" outlineLevel="0" collapsed="false">
      <c r="A92" s="12" t="s">
        <v>270</v>
      </c>
      <c r="B92" s="12" t="s">
        <v>27</v>
      </c>
      <c r="C92" s="12" t="s">
        <v>271</v>
      </c>
      <c r="D92" s="13" t="s">
        <v>272</v>
      </c>
      <c r="E92" s="12" t="s">
        <v>68</v>
      </c>
      <c r="F92" s="14" t="n">
        <v>2.1</v>
      </c>
      <c r="G92" s="12" t="s">
        <v>273</v>
      </c>
      <c r="H92" s="15" t="n">
        <f aca="false">G92*F92</f>
        <v>407.967</v>
      </c>
      <c r="I92" s="16" t="n">
        <v>1.2223</v>
      </c>
      <c r="J92" s="15" t="n">
        <f aca="false">ROUND(I92*G92,2)</f>
        <v>237.46</v>
      </c>
      <c r="K92" s="15" t="n">
        <f aca="false">J92*F92</f>
        <v>498.666</v>
      </c>
    </row>
    <row r="93" customFormat="false" ht="16.35" hidden="false" customHeight="false" outlineLevel="0" collapsed="false">
      <c r="A93" s="12" t="s">
        <v>274</v>
      </c>
      <c r="B93" s="12" t="s">
        <v>20</v>
      </c>
      <c r="C93" s="12" t="s">
        <v>275</v>
      </c>
      <c r="D93" s="13" t="s">
        <v>276</v>
      </c>
      <c r="E93" s="12" t="s">
        <v>264</v>
      </c>
      <c r="F93" s="14" t="n">
        <v>1</v>
      </c>
      <c r="G93" s="12" t="s">
        <v>277</v>
      </c>
      <c r="H93" s="15" t="n">
        <f aca="false">G93*F93</f>
        <v>3104.87</v>
      </c>
      <c r="I93" s="16" t="n">
        <v>1.2223</v>
      </c>
      <c r="J93" s="15" t="n">
        <f aca="false">ROUND(I93*G93,2)</f>
        <v>3795.08</v>
      </c>
      <c r="K93" s="15" t="n">
        <f aca="false">J93*F93</f>
        <v>3795.08</v>
      </c>
    </row>
    <row r="94" customFormat="false" ht="16.35" hidden="false" customHeight="false" outlineLevel="0" collapsed="false">
      <c r="A94" s="12" t="s">
        <v>278</v>
      </c>
      <c r="B94" s="12" t="s">
        <v>20</v>
      </c>
      <c r="C94" s="12" t="s">
        <v>279</v>
      </c>
      <c r="D94" s="13" t="s">
        <v>280</v>
      </c>
      <c r="E94" s="12" t="s">
        <v>264</v>
      </c>
      <c r="F94" s="14" t="n">
        <v>1</v>
      </c>
      <c r="G94" s="12" t="s">
        <v>281</v>
      </c>
      <c r="H94" s="15" t="n">
        <f aca="false">G94*F94</f>
        <v>207.64</v>
      </c>
      <c r="I94" s="16" t="n">
        <v>1.2223</v>
      </c>
      <c r="J94" s="15" t="n">
        <f aca="false">ROUND(I94*G94,2)</f>
        <v>253.8</v>
      </c>
      <c r="K94" s="15" t="n">
        <f aca="false">J94*F94</f>
        <v>253.8</v>
      </c>
    </row>
    <row r="95" customFormat="false" ht="16.35" hidden="false" customHeight="false" outlineLevel="0" collapsed="false">
      <c r="A95" s="12" t="s">
        <v>282</v>
      </c>
      <c r="B95" s="12" t="s">
        <v>20</v>
      </c>
      <c r="C95" s="12" t="s">
        <v>283</v>
      </c>
      <c r="D95" s="13" t="s">
        <v>284</v>
      </c>
      <c r="E95" s="12" t="s">
        <v>264</v>
      </c>
      <c r="F95" s="14" t="n">
        <v>1</v>
      </c>
      <c r="G95" s="12" t="s">
        <v>285</v>
      </c>
      <c r="H95" s="15" t="n">
        <f aca="false">G95*F95</f>
        <v>488.04</v>
      </c>
      <c r="I95" s="16" t="n">
        <v>1.2223</v>
      </c>
      <c r="J95" s="15" t="n">
        <f aca="false">ROUND(I95*G95,2)</f>
        <v>596.53</v>
      </c>
      <c r="K95" s="15" t="n">
        <f aca="false">J95*F95</f>
        <v>596.53</v>
      </c>
    </row>
    <row r="96" customFormat="false" ht="16.35" hidden="false" customHeight="false" outlineLevel="0" collapsed="false">
      <c r="A96" s="12" t="s">
        <v>286</v>
      </c>
      <c r="B96" s="12" t="s">
        <v>20</v>
      </c>
      <c r="C96" s="12" t="s">
        <v>287</v>
      </c>
      <c r="D96" s="13" t="s">
        <v>288</v>
      </c>
      <c r="E96" s="12" t="s">
        <v>127</v>
      </c>
      <c r="F96" s="14" t="n">
        <v>1</v>
      </c>
      <c r="G96" s="12" t="s">
        <v>289</v>
      </c>
      <c r="H96" s="15" t="n">
        <f aca="false">G96*F96</f>
        <v>4821.03</v>
      </c>
      <c r="I96" s="16" t="n">
        <v>1.2223</v>
      </c>
      <c r="J96" s="15" t="n">
        <f aca="false">ROUND(I96*G96,2)</f>
        <v>5892.74</v>
      </c>
      <c r="K96" s="15" t="n">
        <f aca="false">J96*F96</f>
        <v>5892.74</v>
      </c>
    </row>
    <row r="97" customFormat="false" ht="16.35" hidden="false" customHeight="false" outlineLevel="0" collapsed="false">
      <c r="A97" s="12" t="s">
        <v>290</v>
      </c>
      <c r="B97" s="12" t="s">
        <v>20</v>
      </c>
      <c r="C97" s="12" t="s">
        <v>291</v>
      </c>
      <c r="D97" s="13" t="s">
        <v>292</v>
      </c>
      <c r="E97" s="12" t="s">
        <v>68</v>
      </c>
      <c r="F97" s="14" t="n">
        <v>1.85</v>
      </c>
      <c r="G97" s="12" t="s">
        <v>293</v>
      </c>
      <c r="H97" s="15" t="n">
        <f aca="false">G97*F97</f>
        <v>815.554</v>
      </c>
      <c r="I97" s="16" t="n">
        <v>1.2223</v>
      </c>
      <c r="J97" s="15" t="n">
        <f aca="false">ROUND(I97*G97,2)</f>
        <v>538.84</v>
      </c>
      <c r="K97" s="15" t="n">
        <f aca="false">J97*F97</f>
        <v>996.854</v>
      </c>
    </row>
    <row r="98" customFormat="false" ht="15" hidden="false" customHeight="true" outlineLevel="0" collapsed="false">
      <c r="A98" s="17"/>
      <c r="B98" s="17"/>
      <c r="C98" s="17"/>
      <c r="D98" s="17"/>
      <c r="E98" s="17"/>
      <c r="F98" s="17"/>
      <c r="G98" s="18" t="s">
        <v>294</v>
      </c>
      <c r="H98" s="18"/>
      <c r="I98" s="18"/>
      <c r="J98" s="18"/>
      <c r="K98" s="19" t="n">
        <f aca="false">SUM(K88:K97)</f>
        <v>21150.06</v>
      </c>
    </row>
    <row r="99" customFormat="false" ht="15" hidden="false" customHeight="true" outlineLevel="0" collapsed="false">
      <c r="A99" s="11" t="s">
        <v>295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customFormat="false" ht="16.35" hidden="false" customHeight="false" outlineLevel="0" collapsed="false">
      <c r="A100" s="12" t="s">
        <v>296</v>
      </c>
      <c r="B100" s="12" t="s">
        <v>20</v>
      </c>
      <c r="C100" s="12" t="s">
        <v>297</v>
      </c>
      <c r="D100" s="13" t="s">
        <v>298</v>
      </c>
      <c r="E100" s="12" t="s">
        <v>127</v>
      </c>
      <c r="F100" s="14" t="n">
        <v>2</v>
      </c>
      <c r="G100" s="12" t="s">
        <v>299</v>
      </c>
      <c r="H100" s="15" t="n">
        <f aca="false">G100*F100</f>
        <v>840.8</v>
      </c>
      <c r="I100" s="16" t="n">
        <v>1.2223</v>
      </c>
      <c r="J100" s="15" t="n">
        <f aca="false">ROUND(I100*G100,2)</f>
        <v>513.85</v>
      </c>
      <c r="K100" s="15" t="n">
        <f aca="false">J100*F100</f>
        <v>1027.7</v>
      </c>
    </row>
    <row r="101" customFormat="false" ht="16.35" hidden="false" customHeight="false" outlineLevel="0" collapsed="false">
      <c r="A101" s="12" t="s">
        <v>300</v>
      </c>
      <c r="B101" s="12" t="s">
        <v>20</v>
      </c>
      <c r="C101" s="12" t="s">
        <v>301</v>
      </c>
      <c r="D101" s="13" t="s">
        <v>302</v>
      </c>
      <c r="E101" s="12" t="s">
        <v>68</v>
      </c>
      <c r="F101" s="14" t="n">
        <v>50.75</v>
      </c>
      <c r="G101" s="12" t="s">
        <v>303</v>
      </c>
      <c r="H101" s="15" t="n">
        <f aca="false">G101*F101</f>
        <v>8779.75</v>
      </c>
      <c r="I101" s="16" t="n">
        <v>1.2223</v>
      </c>
      <c r="J101" s="15" t="n">
        <f aca="false">ROUND(I101*G101,2)</f>
        <v>211.46</v>
      </c>
      <c r="K101" s="15" t="n">
        <f aca="false">J101*F101</f>
        <v>10731.595</v>
      </c>
    </row>
    <row r="102" customFormat="false" ht="16.35" hidden="false" customHeight="false" outlineLevel="0" collapsed="false">
      <c r="A102" s="12" t="s">
        <v>304</v>
      </c>
      <c r="B102" s="12" t="s">
        <v>20</v>
      </c>
      <c r="C102" s="12" t="s">
        <v>305</v>
      </c>
      <c r="D102" s="13" t="s">
        <v>306</v>
      </c>
      <c r="E102" s="12" t="s">
        <v>68</v>
      </c>
      <c r="F102" s="14" t="n">
        <v>50.75</v>
      </c>
      <c r="G102" s="12" t="s">
        <v>307</v>
      </c>
      <c r="H102" s="15" t="n">
        <f aca="false">G102*F102</f>
        <v>4755.275</v>
      </c>
      <c r="I102" s="16" t="n">
        <v>1.2223</v>
      </c>
      <c r="J102" s="15" t="n">
        <f aca="false">ROUND(I102*G102,2)</f>
        <v>114.53</v>
      </c>
      <c r="K102" s="15" t="n">
        <f aca="false">J102*F102</f>
        <v>5812.3975</v>
      </c>
    </row>
    <row r="103" customFormat="false" ht="16.35" hidden="false" customHeight="false" outlineLevel="0" collapsed="false">
      <c r="A103" s="12" t="s">
        <v>308</v>
      </c>
      <c r="B103" s="12" t="s">
        <v>20</v>
      </c>
      <c r="C103" s="12" t="s">
        <v>309</v>
      </c>
      <c r="D103" s="13" t="s">
        <v>310</v>
      </c>
      <c r="E103" s="12" t="s">
        <v>127</v>
      </c>
      <c r="F103" s="14" t="n">
        <v>11</v>
      </c>
      <c r="G103" s="12" t="s">
        <v>311</v>
      </c>
      <c r="H103" s="15" t="n">
        <f aca="false">G103*F103</f>
        <v>6997.98</v>
      </c>
      <c r="I103" s="16" t="n">
        <v>1.2223</v>
      </c>
      <c r="J103" s="15" t="n">
        <f aca="false">ROUND(I103*G103,2)</f>
        <v>777.6</v>
      </c>
      <c r="K103" s="15" t="n">
        <f aca="false">J103*F103</f>
        <v>8553.6</v>
      </c>
    </row>
    <row r="104" customFormat="false" ht="16.35" hidden="false" customHeight="false" outlineLevel="0" collapsed="false">
      <c r="A104" s="12" t="s">
        <v>312</v>
      </c>
      <c r="B104" s="12" t="s">
        <v>20</v>
      </c>
      <c r="C104" s="12" t="s">
        <v>313</v>
      </c>
      <c r="D104" s="13" t="s">
        <v>314</v>
      </c>
      <c r="E104" s="12" t="s">
        <v>68</v>
      </c>
      <c r="F104" s="14" t="n">
        <v>40</v>
      </c>
      <c r="G104" s="12" t="s">
        <v>315</v>
      </c>
      <c r="H104" s="15" t="n">
        <f aca="false">G104*F104</f>
        <v>3135.2</v>
      </c>
      <c r="I104" s="16" t="n">
        <v>1.2223</v>
      </c>
      <c r="J104" s="15" t="n">
        <f aca="false">ROUND(I104*G104,2)</f>
        <v>95.8</v>
      </c>
      <c r="K104" s="15" t="n">
        <f aca="false">J104*F104</f>
        <v>3832</v>
      </c>
    </row>
    <row r="105" customFormat="false" ht="16.35" hidden="false" customHeight="false" outlineLevel="0" collapsed="false">
      <c r="A105" s="12" t="s">
        <v>316</v>
      </c>
      <c r="B105" s="12" t="s">
        <v>20</v>
      </c>
      <c r="C105" s="12" t="s">
        <v>317</v>
      </c>
      <c r="D105" s="13" t="s">
        <v>318</v>
      </c>
      <c r="E105" s="12" t="s">
        <v>68</v>
      </c>
      <c r="F105" s="14" t="n">
        <v>136.75</v>
      </c>
      <c r="G105" s="12" t="s">
        <v>319</v>
      </c>
      <c r="H105" s="15" t="n">
        <f aca="false">G105*F105</f>
        <v>35530.385</v>
      </c>
      <c r="I105" s="16" t="n">
        <v>1.2223</v>
      </c>
      <c r="J105" s="15" t="n">
        <f aca="false">ROUND(I105*G105,2)</f>
        <v>317.58</v>
      </c>
      <c r="K105" s="15" t="n">
        <f aca="false">J105*F105</f>
        <v>43429.065</v>
      </c>
    </row>
    <row r="106" customFormat="false" ht="15" hidden="false" customHeight="true" outlineLevel="0" collapsed="false">
      <c r="A106" s="17"/>
      <c r="B106" s="17"/>
      <c r="C106" s="17"/>
      <c r="D106" s="17"/>
      <c r="E106" s="17"/>
      <c r="F106" s="17"/>
      <c r="G106" s="18" t="s">
        <v>320</v>
      </c>
      <c r="H106" s="18"/>
      <c r="I106" s="18"/>
      <c r="J106" s="18"/>
      <c r="K106" s="19" t="n">
        <f aca="false">SUM(K100:K105)</f>
        <v>73386.3575</v>
      </c>
    </row>
    <row r="107" customFormat="false" ht="15" hidden="false" customHeight="true" outlineLevel="0" collapsed="false">
      <c r="A107" s="11" t="s">
        <v>321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customFormat="false" ht="16.35" hidden="false" customHeight="false" outlineLevel="0" collapsed="false">
      <c r="A108" s="12" t="s">
        <v>322</v>
      </c>
      <c r="B108" s="12" t="s">
        <v>20</v>
      </c>
      <c r="C108" s="12" t="s">
        <v>323</v>
      </c>
      <c r="D108" s="13" t="s">
        <v>324</v>
      </c>
      <c r="E108" s="12" t="s">
        <v>127</v>
      </c>
      <c r="F108" s="14" t="n">
        <v>1</v>
      </c>
      <c r="G108" s="12" t="s">
        <v>325</v>
      </c>
      <c r="H108" s="15" t="n">
        <f aca="false">G108*F108</f>
        <v>1729.98</v>
      </c>
      <c r="I108" s="16" t="n">
        <v>1.2223</v>
      </c>
      <c r="J108" s="15" t="n">
        <f aca="false">ROUND(I108*G108,2)</f>
        <v>2114.55</v>
      </c>
      <c r="K108" s="15" t="n">
        <f aca="false">J108*F108</f>
        <v>2114.55</v>
      </c>
    </row>
    <row r="109" customFormat="false" ht="16.35" hidden="false" customHeight="false" outlineLevel="0" collapsed="false">
      <c r="A109" s="12" t="s">
        <v>326</v>
      </c>
      <c r="B109" s="12" t="s">
        <v>20</v>
      </c>
      <c r="C109" s="12" t="s">
        <v>327</v>
      </c>
      <c r="D109" s="13" t="s">
        <v>328</v>
      </c>
      <c r="E109" s="12" t="s">
        <v>127</v>
      </c>
      <c r="F109" s="14" t="n">
        <v>2</v>
      </c>
      <c r="G109" s="12" t="s">
        <v>329</v>
      </c>
      <c r="H109" s="15" t="n">
        <f aca="false">G109*F109</f>
        <v>1388.2</v>
      </c>
      <c r="I109" s="16" t="n">
        <v>1.2223</v>
      </c>
      <c r="J109" s="15" t="n">
        <f aca="false">ROUND(I109*G109,2)</f>
        <v>848.4</v>
      </c>
      <c r="K109" s="15" t="n">
        <f aca="false">J109*F109</f>
        <v>1696.8</v>
      </c>
    </row>
    <row r="110" customFormat="false" ht="16.35" hidden="false" customHeight="false" outlineLevel="0" collapsed="false">
      <c r="A110" s="12" t="s">
        <v>330</v>
      </c>
      <c r="B110" s="12" t="s">
        <v>20</v>
      </c>
      <c r="C110" s="12" t="s">
        <v>331</v>
      </c>
      <c r="D110" s="13" t="s">
        <v>332</v>
      </c>
      <c r="E110" s="12" t="s">
        <v>68</v>
      </c>
      <c r="F110" s="14" t="n">
        <v>21.9</v>
      </c>
      <c r="G110" s="12" t="s">
        <v>333</v>
      </c>
      <c r="H110" s="15" t="n">
        <f aca="false">G110*F110</f>
        <v>1179.096</v>
      </c>
      <c r="I110" s="16" t="n">
        <v>1.2223</v>
      </c>
      <c r="J110" s="15" t="n">
        <f aca="false">ROUND(I110*G110,2)</f>
        <v>65.81</v>
      </c>
      <c r="K110" s="15" t="n">
        <f aca="false">J110*F110</f>
        <v>1441.239</v>
      </c>
    </row>
    <row r="111" customFormat="false" ht="16.35" hidden="false" customHeight="false" outlineLevel="0" collapsed="false">
      <c r="A111" s="12" t="s">
        <v>334</v>
      </c>
      <c r="B111" s="12" t="s">
        <v>20</v>
      </c>
      <c r="C111" s="12" t="s">
        <v>335</v>
      </c>
      <c r="D111" s="13" t="s">
        <v>336</v>
      </c>
      <c r="E111" s="12" t="s">
        <v>68</v>
      </c>
      <c r="F111" s="14" t="n">
        <v>15</v>
      </c>
      <c r="G111" s="12" t="s">
        <v>337</v>
      </c>
      <c r="H111" s="15" t="n">
        <f aca="false">G111*F111</f>
        <v>1043.85</v>
      </c>
      <c r="I111" s="16" t="n">
        <v>1.2223</v>
      </c>
      <c r="J111" s="15" t="n">
        <f aca="false">ROUND(I111*G111,2)</f>
        <v>85.06</v>
      </c>
      <c r="K111" s="15" t="n">
        <f aca="false">J111*F111</f>
        <v>1275.9</v>
      </c>
    </row>
    <row r="112" customFormat="false" ht="16.35" hidden="false" customHeight="false" outlineLevel="0" collapsed="false">
      <c r="A112" s="12" t="s">
        <v>338</v>
      </c>
      <c r="B112" s="12" t="s">
        <v>20</v>
      </c>
      <c r="C112" s="12" t="s">
        <v>339</v>
      </c>
      <c r="D112" s="13" t="s">
        <v>340</v>
      </c>
      <c r="E112" s="12" t="s">
        <v>68</v>
      </c>
      <c r="F112" s="14" t="n">
        <v>15</v>
      </c>
      <c r="G112" s="12" t="s">
        <v>341</v>
      </c>
      <c r="H112" s="15" t="n">
        <f aca="false">G112*F112</f>
        <v>1357.8</v>
      </c>
      <c r="I112" s="16" t="n">
        <v>1.2223</v>
      </c>
      <c r="J112" s="15" t="n">
        <f aca="false">ROUND(I112*G112,2)</f>
        <v>110.64</v>
      </c>
      <c r="K112" s="15" t="n">
        <f aca="false">J112*F112</f>
        <v>1659.6</v>
      </c>
    </row>
    <row r="113" customFormat="false" ht="16.35" hidden="false" customHeight="false" outlineLevel="0" collapsed="false">
      <c r="A113" s="12" t="s">
        <v>342</v>
      </c>
      <c r="B113" s="12" t="s">
        <v>20</v>
      </c>
      <c r="C113" s="12" t="s">
        <v>343</v>
      </c>
      <c r="D113" s="13" t="s">
        <v>344</v>
      </c>
      <c r="E113" s="12" t="s">
        <v>68</v>
      </c>
      <c r="F113" s="14" t="n">
        <v>5</v>
      </c>
      <c r="G113" s="12" t="s">
        <v>345</v>
      </c>
      <c r="H113" s="15" t="n">
        <f aca="false">G113*F113</f>
        <v>691.4</v>
      </c>
      <c r="I113" s="16" t="n">
        <v>1.2223</v>
      </c>
      <c r="J113" s="15" t="n">
        <f aca="false">ROUND(I113*G113,2)</f>
        <v>169.02</v>
      </c>
      <c r="K113" s="15" t="n">
        <f aca="false">J113*F113</f>
        <v>845.1</v>
      </c>
    </row>
    <row r="114" customFormat="false" ht="15" hidden="false" customHeight="true" outlineLevel="0" collapsed="false">
      <c r="A114" s="17"/>
      <c r="B114" s="17"/>
      <c r="C114" s="17"/>
      <c r="D114" s="17"/>
      <c r="E114" s="17"/>
      <c r="F114" s="17"/>
      <c r="G114" s="18" t="s">
        <v>346</v>
      </c>
      <c r="H114" s="18"/>
      <c r="I114" s="18"/>
      <c r="J114" s="18"/>
      <c r="K114" s="19" t="n">
        <f aca="false">SUM(K108:K113)</f>
        <v>9033.189</v>
      </c>
    </row>
    <row r="115" customFormat="false" ht="15" hidden="false" customHeight="true" outlineLevel="0" collapsed="false">
      <c r="A115" s="11" t="s">
        <v>347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customFormat="false" ht="16.35" hidden="false" customHeight="false" outlineLevel="0" collapsed="false">
      <c r="A116" s="12" t="s">
        <v>348</v>
      </c>
      <c r="B116" s="12" t="s">
        <v>23</v>
      </c>
      <c r="C116" s="12" t="n">
        <v>102608</v>
      </c>
      <c r="D116" s="13" t="s">
        <v>349</v>
      </c>
      <c r="E116" s="12" t="s">
        <v>127</v>
      </c>
      <c r="F116" s="14" t="n">
        <v>1</v>
      </c>
      <c r="G116" s="12" t="s">
        <v>350</v>
      </c>
      <c r="H116" s="15" t="n">
        <f aca="false">G116*F116</f>
        <v>1068.51</v>
      </c>
      <c r="I116" s="16" t="n">
        <v>1.2223</v>
      </c>
      <c r="J116" s="15" t="n">
        <f aca="false">ROUND(I116*G116,2)</f>
        <v>1306.04</v>
      </c>
      <c r="K116" s="15" t="n">
        <f aca="false">J116*F116</f>
        <v>1306.04</v>
      </c>
    </row>
    <row r="117" customFormat="false" ht="16.35" hidden="false" customHeight="false" outlineLevel="0" collapsed="false">
      <c r="A117" s="12" t="s">
        <v>351</v>
      </c>
      <c r="B117" s="12" t="s">
        <v>27</v>
      </c>
      <c r="C117" s="12" t="s">
        <v>352</v>
      </c>
      <c r="D117" s="13" t="s">
        <v>353</v>
      </c>
      <c r="E117" s="12" t="s">
        <v>127</v>
      </c>
      <c r="F117" s="14" t="n">
        <v>2</v>
      </c>
      <c r="G117" s="12" t="n">
        <v>107.27</v>
      </c>
      <c r="H117" s="15" t="n">
        <f aca="false">G117*F117</f>
        <v>214.54</v>
      </c>
      <c r="I117" s="16" t="n">
        <v>1.2223</v>
      </c>
      <c r="J117" s="15" t="n">
        <f aca="false">ROUND(I117*G117,2)</f>
        <v>131.12</v>
      </c>
      <c r="K117" s="15" t="n">
        <f aca="false">J117*F117</f>
        <v>262.24</v>
      </c>
    </row>
    <row r="118" customFormat="false" ht="16.35" hidden="false" customHeight="false" outlineLevel="0" collapsed="false">
      <c r="A118" s="12" t="s">
        <v>354</v>
      </c>
      <c r="B118" s="12" t="s">
        <v>27</v>
      </c>
      <c r="C118" s="12" t="s">
        <v>355</v>
      </c>
      <c r="D118" s="13" t="s">
        <v>356</v>
      </c>
      <c r="E118" s="12" t="s">
        <v>127</v>
      </c>
      <c r="F118" s="14" t="n">
        <v>2</v>
      </c>
      <c r="G118" s="12" t="n">
        <v>114.16</v>
      </c>
      <c r="H118" s="15" t="n">
        <f aca="false">G118*F118</f>
        <v>228.32</v>
      </c>
      <c r="I118" s="16" t="n">
        <v>1.2223</v>
      </c>
      <c r="J118" s="15" t="n">
        <f aca="false">ROUND(I118*G118,2)</f>
        <v>139.54</v>
      </c>
      <c r="K118" s="15" t="n">
        <f aca="false">J118*F118</f>
        <v>279.08</v>
      </c>
    </row>
    <row r="119" customFormat="false" ht="16.35" hidden="false" customHeight="false" outlineLevel="0" collapsed="false">
      <c r="A119" s="12" t="s">
        <v>357</v>
      </c>
      <c r="B119" s="12" t="s">
        <v>27</v>
      </c>
      <c r="C119" s="12" t="s">
        <v>358</v>
      </c>
      <c r="D119" s="13" t="s">
        <v>359</v>
      </c>
      <c r="E119" s="12" t="s">
        <v>127</v>
      </c>
      <c r="F119" s="14" t="n">
        <v>2</v>
      </c>
      <c r="G119" s="12" t="n">
        <v>168.18</v>
      </c>
      <c r="H119" s="15" t="n">
        <f aca="false">G119*F119</f>
        <v>336.36</v>
      </c>
      <c r="I119" s="16" t="n">
        <v>1.2223</v>
      </c>
      <c r="J119" s="15" t="n">
        <f aca="false">ROUND(I119*G119,2)</f>
        <v>205.57</v>
      </c>
      <c r="K119" s="15" t="n">
        <f aca="false">J119*F119</f>
        <v>411.14</v>
      </c>
    </row>
    <row r="120" customFormat="false" ht="16.35" hidden="false" customHeight="false" outlineLevel="0" collapsed="false">
      <c r="A120" s="12" t="s">
        <v>360</v>
      </c>
      <c r="B120" s="12" t="s">
        <v>27</v>
      </c>
      <c r="C120" s="12" t="s">
        <v>361</v>
      </c>
      <c r="D120" s="13" t="s">
        <v>362</v>
      </c>
      <c r="E120" s="12" t="s">
        <v>127</v>
      </c>
      <c r="F120" s="14" t="n">
        <v>2</v>
      </c>
      <c r="G120" s="12" t="n">
        <v>88.01</v>
      </c>
      <c r="H120" s="15" t="n">
        <f aca="false">G120*F120</f>
        <v>176.02</v>
      </c>
      <c r="I120" s="16" t="n">
        <v>1.2223</v>
      </c>
      <c r="J120" s="15" t="n">
        <f aca="false">ROUND(I120*G120,2)</f>
        <v>107.57</v>
      </c>
      <c r="K120" s="15" t="n">
        <f aca="false">J120*F120</f>
        <v>215.14</v>
      </c>
    </row>
    <row r="121" customFormat="false" ht="16.35" hidden="false" customHeight="false" outlineLevel="0" collapsed="false">
      <c r="A121" s="12" t="s">
        <v>363</v>
      </c>
      <c r="B121" s="12" t="s">
        <v>27</v>
      </c>
      <c r="C121" s="12" t="s">
        <v>364</v>
      </c>
      <c r="D121" s="13" t="s">
        <v>365</v>
      </c>
      <c r="E121" s="12" t="s">
        <v>127</v>
      </c>
      <c r="F121" s="14" t="n">
        <v>1</v>
      </c>
      <c r="G121" s="12" t="n">
        <v>376.28</v>
      </c>
      <c r="H121" s="15" t="n">
        <f aca="false">G121*F121</f>
        <v>376.28</v>
      </c>
      <c r="I121" s="16" t="n">
        <v>1.2223</v>
      </c>
      <c r="J121" s="15" t="n">
        <f aca="false">ROUND(I121*G121,2)</f>
        <v>459.93</v>
      </c>
      <c r="K121" s="15" t="n">
        <f aca="false">J121*F121</f>
        <v>459.93</v>
      </c>
    </row>
    <row r="122" customFormat="false" ht="15" hidden="false" customHeight="true" outlineLevel="0" collapsed="false">
      <c r="A122" s="17"/>
      <c r="B122" s="17"/>
      <c r="C122" s="17"/>
      <c r="D122" s="17"/>
      <c r="E122" s="17"/>
      <c r="F122" s="17"/>
      <c r="G122" s="18" t="s">
        <v>366</v>
      </c>
      <c r="H122" s="18"/>
      <c r="I122" s="18"/>
      <c r="J122" s="18"/>
      <c r="K122" s="19" t="n">
        <f aca="false">SUM(K116:K121)</f>
        <v>2933.57</v>
      </c>
    </row>
    <row r="123" customFormat="false" ht="15" hidden="false" customHeight="true" outlineLevel="0" collapsed="false">
      <c r="A123" s="11" t="s">
        <v>367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customFormat="false" ht="16.35" hidden="false" customHeight="false" outlineLevel="0" collapsed="false">
      <c r="A124" s="12" t="s">
        <v>368</v>
      </c>
      <c r="B124" s="12" t="s">
        <v>27</v>
      </c>
      <c r="C124" s="12" t="s">
        <v>369</v>
      </c>
      <c r="D124" s="13" t="s">
        <v>370</v>
      </c>
      <c r="E124" s="12" t="s">
        <v>68</v>
      </c>
      <c r="F124" s="14" t="n">
        <v>32</v>
      </c>
      <c r="G124" s="12" t="s">
        <v>371</v>
      </c>
      <c r="H124" s="15" t="n">
        <f aca="false">G124*F124</f>
        <v>1578.56</v>
      </c>
      <c r="I124" s="16" t="n">
        <v>1.2223</v>
      </c>
      <c r="J124" s="15" t="n">
        <f aca="false">ROUND(I124*G124,2)</f>
        <v>60.3</v>
      </c>
      <c r="K124" s="15" t="n">
        <f aca="false">J124*F124</f>
        <v>1929.6</v>
      </c>
    </row>
    <row r="125" customFormat="false" ht="16.35" hidden="false" customHeight="false" outlineLevel="0" collapsed="false">
      <c r="A125" s="12" t="s">
        <v>372</v>
      </c>
      <c r="B125" s="12" t="s">
        <v>27</v>
      </c>
      <c r="C125" s="12" t="s">
        <v>373</v>
      </c>
      <c r="D125" s="13" t="s">
        <v>374</v>
      </c>
      <c r="E125" s="12" t="s">
        <v>127</v>
      </c>
      <c r="F125" s="14" t="n">
        <v>5</v>
      </c>
      <c r="G125" s="12" t="s">
        <v>375</v>
      </c>
      <c r="H125" s="15" t="n">
        <f aca="false">G125*F125</f>
        <v>528.4</v>
      </c>
      <c r="I125" s="16" t="n">
        <v>1.2223</v>
      </c>
      <c r="J125" s="15" t="n">
        <f aca="false">ROUND(I125*G125,2)</f>
        <v>129.17</v>
      </c>
      <c r="K125" s="15" t="n">
        <f aca="false">J125*F125</f>
        <v>645.85</v>
      </c>
    </row>
    <row r="126" customFormat="false" ht="15" hidden="false" customHeight="true" outlineLevel="0" collapsed="false">
      <c r="A126" s="17"/>
      <c r="B126" s="17"/>
      <c r="C126" s="17"/>
      <c r="D126" s="17"/>
      <c r="E126" s="17"/>
      <c r="F126" s="17"/>
      <c r="G126" s="18" t="s">
        <v>376</v>
      </c>
      <c r="H126" s="18"/>
      <c r="I126" s="18"/>
      <c r="J126" s="18"/>
      <c r="K126" s="19" t="n">
        <f aca="false">K124+K125</f>
        <v>2575.45</v>
      </c>
    </row>
    <row r="127" customFormat="false" ht="15" hidden="false" customHeight="true" outlineLevel="0" collapsed="false">
      <c r="A127" s="11" t="s">
        <v>377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customFormat="false" ht="16.35" hidden="false" customHeight="false" outlineLevel="0" collapsed="false">
      <c r="A128" s="12" t="s">
        <v>378</v>
      </c>
      <c r="B128" s="12" t="s">
        <v>20</v>
      </c>
      <c r="C128" s="12" t="s">
        <v>379</v>
      </c>
      <c r="D128" s="13" t="s">
        <v>380</v>
      </c>
      <c r="E128" s="12" t="s">
        <v>127</v>
      </c>
      <c r="F128" s="14" t="n">
        <v>1</v>
      </c>
      <c r="G128" s="12" t="s">
        <v>381</v>
      </c>
      <c r="H128" s="15" t="n">
        <f aca="false">G128*F128</f>
        <v>7387.33</v>
      </c>
      <c r="I128" s="16" t="n">
        <v>1.2223</v>
      </c>
      <c r="J128" s="15" t="n">
        <f aca="false">ROUND(I128*G128,2)</f>
        <v>9029.53</v>
      </c>
      <c r="K128" s="15" t="n">
        <f aca="false">J128*F128</f>
        <v>9029.53</v>
      </c>
    </row>
    <row r="129" customFormat="false" ht="21.05" hidden="false" customHeight="false" outlineLevel="0" collapsed="false">
      <c r="A129" s="12" t="s">
        <v>382</v>
      </c>
      <c r="B129" s="12" t="s">
        <v>23</v>
      </c>
      <c r="C129" s="12" t="n">
        <v>101879</v>
      </c>
      <c r="D129" s="13" t="s">
        <v>383</v>
      </c>
      <c r="E129" s="12" t="s">
        <v>127</v>
      </c>
      <c r="F129" s="14" t="n">
        <v>1</v>
      </c>
      <c r="G129" s="12" t="s">
        <v>384</v>
      </c>
      <c r="H129" s="15" t="n">
        <f aca="false">G129*F129</f>
        <v>512.88</v>
      </c>
      <c r="I129" s="16" t="n">
        <v>1.2223</v>
      </c>
      <c r="J129" s="15" t="n">
        <f aca="false">ROUND(I129*G129,2)</f>
        <v>626.89</v>
      </c>
      <c r="K129" s="15" t="n">
        <f aca="false">J129*F129</f>
        <v>626.89</v>
      </c>
    </row>
    <row r="130" customFormat="false" ht="16.35" hidden="false" customHeight="false" outlineLevel="0" collapsed="false">
      <c r="A130" s="12" t="s">
        <v>385</v>
      </c>
      <c r="B130" s="12" t="s">
        <v>20</v>
      </c>
      <c r="C130" s="12" t="s">
        <v>386</v>
      </c>
      <c r="D130" s="13" t="s">
        <v>387</v>
      </c>
      <c r="E130" s="12" t="s">
        <v>127</v>
      </c>
      <c r="F130" s="14" t="n">
        <v>1</v>
      </c>
      <c r="G130" s="12" t="s">
        <v>388</v>
      </c>
      <c r="H130" s="15" t="n">
        <f aca="false">G130*F130</f>
        <v>132.43</v>
      </c>
      <c r="I130" s="16" t="n">
        <v>1.2223</v>
      </c>
      <c r="J130" s="15" t="n">
        <f aca="false">ROUND(I130*G130,2)</f>
        <v>161.87</v>
      </c>
      <c r="K130" s="15" t="n">
        <f aca="false">J130*F130</f>
        <v>161.87</v>
      </c>
    </row>
    <row r="131" customFormat="false" ht="16.35" hidden="false" customHeight="false" outlineLevel="0" collapsed="false">
      <c r="A131" s="12" t="s">
        <v>389</v>
      </c>
      <c r="B131" s="12" t="s">
        <v>20</v>
      </c>
      <c r="C131" s="12" t="s">
        <v>390</v>
      </c>
      <c r="D131" s="13" t="s">
        <v>391</v>
      </c>
      <c r="E131" s="12" t="s">
        <v>127</v>
      </c>
      <c r="F131" s="14" t="n">
        <v>2</v>
      </c>
      <c r="G131" s="12" t="s">
        <v>392</v>
      </c>
      <c r="H131" s="15" t="n">
        <f aca="false">G131*F131</f>
        <v>401.16</v>
      </c>
      <c r="I131" s="16" t="n">
        <v>1.2223</v>
      </c>
      <c r="J131" s="15" t="n">
        <f aca="false">ROUND(I131*G131,2)</f>
        <v>245.17</v>
      </c>
      <c r="K131" s="15" t="n">
        <f aca="false">J131*F131</f>
        <v>490.34</v>
      </c>
    </row>
    <row r="132" customFormat="false" ht="16.35" hidden="false" customHeight="false" outlineLevel="0" collapsed="false">
      <c r="A132" s="12" t="s">
        <v>393</v>
      </c>
      <c r="B132" s="12" t="s">
        <v>20</v>
      </c>
      <c r="C132" s="12" t="s">
        <v>394</v>
      </c>
      <c r="D132" s="13" t="s">
        <v>395</v>
      </c>
      <c r="E132" s="12" t="s">
        <v>127</v>
      </c>
      <c r="F132" s="14" t="n">
        <v>2</v>
      </c>
      <c r="G132" s="12" t="s">
        <v>396</v>
      </c>
      <c r="H132" s="15" t="n">
        <f aca="false">G132*F132</f>
        <v>418.52</v>
      </c>
      <c r="I132" s="16" t="n">
        <v>1.2223</v>
      </c>
      <c r="J132" s="15" t="n">
        <f aca="false">ROUND(I132*G132,2)</f>
        <v>255.78</v>
      </c>
      <c r="K132" s="15" t="n">
        <f aca="false">J132*F132</f>
        <v>511.56</v>
      </c>
    </row>
    <row r="133" customFormat="false" ht="16.35" hidden="false" customHeight="false" outlineLevel="0" collapsed="false">
      <c r="A133" s="12" t="s">
        <v>397</v>
      </c>
      <c r="B133" s="12" t="s">
        <v>20</v>
      </c>
      <c r="C133" s="12" t="s">
        <v>398</v>
      </c>
      <c r="D133" s="13" t="s">
        <v>399</v>
      </c>
      <c r="E133" s="12" t="s">
        <v>127</v>
      </c>
      <c r="F133" s="14" t="n">
        <v>16</v>
      </c>
      <c r="G133" s="12" t="s">
        <v>400</v>
      </c>
      <c r="H133" s="15" t="n">
        <f aca="false">G133*F133</f>
        <v>3437.92</v>
      </c>
      <c r="I133" s="16" t="n">
        <v>1.2223</v>
      </c>
      <c r="J133" s="15" t="n">
        <f aca="false">ROUND(I133*G133,2)</f>
        <v>262.64</v>
      </c>
      <c r="K133" s="15" t="n">
        <f aca="false">J133*F133</f>
        <v>4202.24</v>
      </c>
    </row>
    <row r="134" customFormat="false" ht="16.35" hidden="false" customHeight="false" outlineLevel="0" collapsed="false">
      <c r="A134" s="12" t="s">
        <v>401</v>
      </c>
      <c r="B134" s="12" t="s">
        <v>20</v>
      </c>
      <c r="C134" s="12" t="s">
        <v>402</v>
      </c>
      <c r="D134" s="13" t="s">
        <v>403</v>
      </c>
      <c r="E134" s="12" t="s">
        <v>127</v>
      </c>
      <c r="F134" s="14" t="n">
        <v>21</v>
      </c>
      <c r="G134" s="12" t="s">
        <v>404</v>
      </c>
      <c r="H134" s="15" t="n">
        <f aca="false">G134*F134</f>
        <v>3853.71</v>
      </c>
      <c r="I134" s="16" t="n">
        <v>1.2223</v>
      </c>
      <c r="J134" s="15" t="n">
        <f aca="false">ROUND(I134*G134,2)</f>
        <v>224.3</v>
      </c>
      <c r="K134" s="15" t="n">
        <f aca="false">J134*F134</f>
        <v>4710.3</v>
      </c>
    </row>
    <row r="135" customFormat="false" ht="16.35" hidden="false" customHeight="false" outlineLevel="0" collapsed="false">
      <c r="A135" s="12" t="s">
        <v>405</v>
      </c>
      <c r="B135" s="12" t="s">
        <v>20</v>
      </c>
      <c r="C135" s="12" t="s">
        <v>406</v>
      </c>
      <c r="D135" s="13" t="s">
        <v>407</v>
      </c>
      <c r="E135" s="12" t="s">
        <v>127</v>
      </c>
      <c r="F135" s="14" t="n">
        <v>13</v>
      </c>
      <c r="G135" s="12" t="s">
        <v>408</v>
      </c>
      <c r="H135" s="15" t="n">
        <f aca="false">G135*F135</f>
        <v>2683.33</v>
      </c>
      <c r="I135" s="16" t="n">
        <v>1.2223</v>
      </c>
      <c r="J135" s="15" t="n">
        <f aca="false">ROUND(I135*G135,2)</f>
        <v>252.29</v>
      </c>
      <c r="K135" s="15" t="n">
        <f aca="false">J135*F135</f>
        <v>3279.77</v>
      </c>
    </row>
    <row r="136" customFormat="false" ht="16.35" hidden="false" customHeight="false" outlineLevel="0" collapsed="false">
      <c r="A136" s="12" t="s">
        <v>409</v>
      </c>
      <c r="B136" s="12" t="s">
        <v>23</v>
      </c>
      <c r="C136" s="12" t="n">
        <v>97605</v>
      </c>
      <c r="D136" s="13" t="s">
        <v>410</v>
      </c>
      <c r="E136" s="12" t="s">
        <v>127</v>
      </c>
      <c r="F136" s="14" t="n">
        <v>7</v>
      </c>
      <c r="G136" s="12" t="s">
        <v>411</v>
      </c>
      <c r="H136" s="15" t="n">
        <f aca="false">G136*F136</f>
        <v>626.85</v>
      </c>
      <c r="I136" s="16" t="n">
        <v>1.2223</v>
      </c>
      <c r="J136" s="15" t="n">
        <f aca="false">ROUND(I136*G136,2)</f>
        <v>109.46</v>
      </c>
      <c r="K136" s="15" t="n">
        <f aca="false">J136*F136</f>
        <v>766.22</v>
      </c>
    </row>
    <row r="137" customFormat="false" ht="16.35" hidden="false" customHeight="false" outlineLevel="0" collapsed="false">
      <c r="A137" s="12" t="s">
        <v>412</v>
      </c>
      <c r="B137" s="12" t="s">
        <v>23</v>
      </c>
      <c r="C137" s="12" t="n">
        <v>93654</v>
      </c>
      <c r="D137" s="13" t="s">
        <v>413</v>
      </c>
      <c r="E137" s="12" t="s">
        <v>127</v>
      </c>
      <c r="F137" s="14" t="n">
        <v>6</v>
      </c>
      <c r="G137" s="12" t="s">
        <v>414</v>
      </c>
      <c r="H137" s="15" t="n">
        <f aca="false">G137*F137</f>
        <v>76.5</v>
      </c>
      <c r="I137" s="16" t="n">
        <v>1.2223</v>
      </c>
      <c r="J137" s="15" t="n">
        <f aca="false">ROUND(I137*G137,2)</f>
        <v>15.58</v>
      </c>
      <c r="K137" s="15" t="n">
        <f aca="false">J137*F137</f>
        <v>93.48</v>
      </c>
    </row>
    <row r="138" customFormat="false" ht="16.35" hidden="false" customHeight="false" outlineLevel="0" collapsed="false">
      <c r="A138" s="12" t="s">
        <v>415</v>
      </c>
      <c r="B138" s="12" t="s">
        <v>23</v>
      </c>
      <c r="C138" s="12" t="s">
        <v>416</v>
      </c>
      <c r="D138" s="13" t="s">
        <v>417</v>
      </c>
      <c r="E138" s="12" t="s">
        <v>68</v>
      </c>
      <c r="F138" s="14" t="n">
        <v>145.23</v>
      </c>
      <c r="G138" s="12" t="s">
        <v>418</v>
      </c>
      <c r="H138" s="15" t="n">
        <f aca="false">G138*F138</f>
        <v>1600.4346</v>
      </c>
      <c r="I138" s="16" t="n">
        <v>1.2223</v>
      </c>
      <c r="J138" s="15" t="n">
        <f aca="false">ROUND(I138*G138,2)</f>
        <v>13.47</v>
      </c>
      <c r="K138" s="15" t="n">
        <f aca="false">J138*F138</f>
        <v>1956.2481</v>
      </c>
    </row>
    <row r="139" customFormat="false" ht="16.35" hidden="false" customHeight="false" outlineLevel="0" collapsed="false">
      <c r="A139" s="12" t="s">
        <v>419</v>
      </c>
      <c r="B139" s="12" t="s">
        <v>27</v>
      </c>
      <c r="C139" s="12" t="s">
        <v>420</v>
      </c>
      <c r="D139" s="13" t="s">
        <v>421</v>
      </c>
      <c r="E139" s="12" t="s">
        <v>68</v>
      </c>
      <c r="F139" s="14" t="n">
        <v>14.21</v>
      </c>
      <c r="G139" s="12" t="s">
        <v>422</v>
      </c>
      <c r="H139" s="15" t="n">
        <f aca="false">G139*F139</f>
        <v>646.8392</v>
      </c>
      <c r="I139" s="16" t="n">
        <v>1.2223</v>
      </c>
      <c r="J139" s="15" t="n">
        <f aca="false">ROUND(I139*G139,2)</f>
        <v>55.64</v>
      </c>
      <c r="K139" s="15" t="n">
        <f aca="false">J139*F139</f>
        <v>790.6444</v>
      </c>
    </row>
    <row r="140" customFormat="false" ht="16.35" hidden="false" customHeight="false" outlineLevel="0" collapsed="false">
      <c r="A140" s="12" t="s">
        <v>423</v>
      </c>
      <c r="B140" s="12" t="s">
        <v>23</v>
      </c>
      <c r="C140" s="12" t="n">
        <v>91927</v>
      </c>
      <c r="D140" s="13" t="s">
        <v>424</v>
      </c>
      <c r="E140" s="12" t="s">
        <v>68</v>
      </c>
      <c r="F140" s="14" t="n">
        <v>386.64</v>
      </c>
      <c r="G140" s="12" t="s">
        <v>425</v>
      </c>
      <c r="H140" s="15" t="n">
        <f aca="false">G140*F140</f>
        <v>2087.856</v>
      </c>
      <c r="I140" s="16" t="n">
        <v>1.2223</v>
      </c>
      <c r="J140" s="15" t="n">
        <f aca="false">ROUND(I140*G140,2)</f>
        <v>6.6</v>
      </c>
      <c r="K140" s="15" t="n">
        <f aca="false">J140*F140</f>
        <v>2551.824</v>
      </c>
    </row>
    <row r="141" customFormat="false" ht="16.35" hidden="false" customHeight="false" outlineLevel="0" collapsed="false">
      <c r="A141" s="12" t="s">
        <v>426</v>
      </c>
      <c r="B141" s="12" t="s">
        <v>23</v>
      </c>
      <c r="C141" s="12" t="n">
        <v>91929</v>
      </c>
      <c r="D141" s="13" t="s">
        <v>427</v>
      </c>
      <c r="E141" s="12" t="s">
        <v>68</v>
      </c>
      <c r="F141" s="14" t="n">
        <v>613.44</v>
      </c>
      <c r="G141" s="12" t="s">
        <v>428</v>
      </c>
      <c r="H141" s="15" t="n">
        <f aca="false">G141*F141</f>
        <v>4809.3696</v>
      </c>
      <c r="I141" s="16" t="n">
        <v>1.2223</v>
      </c>
      <c r="J141" s="15" t="n">
        <f aca="false">ROUND(I141*G141,2)</f>
        <v>9.58</v>
      </c>
      <c r="K141" s="15" t="n">
        <f aca="false">J141*F141</f>
        <v>5876.7552</v>
      </c>
    </row>
    <row r="142" customFormat="false" ht="15" hidden="false" customHeight="true" outlineLevel="0" collapsed="false">
      <c r="A142" s="21"/>
      <c r="B142" s="21"/>
      <c r="C142" s="21"/>
      <c r="D142" s="21"/>
      <c r="E142" s="21"/>
      <c r="F142" s="21"/>
      <c r="G142" s="18" t="s">
        <v>429</v>
      </c>
      <c r="H142" s="18"/>
      <c r="I142" s="18"/>
      <c r="J142" s="18"/>
      <c r="K142" s="19" t="n">
        <f aca="false">SUM(K128:K141)</f>
        <v>35047.6717</v>
      </c>
    </row>
    <row r="143" customFormat="false" ht="15" hidden="false" customHeight="true" outlineLevel="0" collapsed="false">
      <c r="A143" s="21"/>
      <c r="B143" s="21"/>
      <c r="C143" s="21"/>
      <c r="D143" s="21"/>
      <c r="E143" s="21"/>
      <c r="F143" s="21"/>
      <c r="G143" s="22" t="s">
        <v>430</v>
      </c>
      <c r="H143" s="22"/>
      <c r="I143" s="22"/>
      <c r="J143" s="22"/>
      <c r="K143" s="23" t="n">
        <f aca="false">K142+K126+K122+K114+K106+K98+K86+K78+K66+K57+K43+K29+K19</f>
        <v>636702.992633583</v>
      </c>
    </row>
    <row r="144" customFormat="false" ht="67.15" hidden="false" customHeight="true" outlineLevel="0" collapsed="false">
      <c r="A144" s="24" t="s">
        <v>431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</sheetData>
  <mergeCells count="46">
    <mergeCell ref="A1:K1"/>
    <mergeCell ref="A2:K2"/>
    <mergeCell ref="A3:K3"/>
    <mergeCell ref="A4:K4"/>
    <mergeCell ref="A6:K6"/>
    <mergeCell ref="A19:F19"/>
    <mergeCell ref="G19:J19"/>
    <mergeCell ref="A20:K20"/>
    <mergeCell ref="A29:F29"/>
    <mergeCell ref="G29:J29"/>
    <mergeCell ref="A30:K30"/>
    <mergeCell ref="A43:F43"/>
    <mergeCell ref="G43:J43"/>
    <mergeCell ref="A44:K44"/>
    <mergeCell ref="A57:F57"/>
    <mergeCell ref="G57:J57"/>
    <mergeCell ref="A58:K58"/>
    <mergeCell ref="A66:F66"/>
    <mergeCell ref="G66:J66"/>
    <mergeCell ref="A67:K67"/>
    <mergeCell ref="A78:F78"/>
    <mergeCell ref="G78:J78"/>
    <mergeCell ref="A79:K79"/>
    <mergeCell ref="A86:F86"/>
    <mergeCell ref="G86:J86"/>
    <mergeCell ref="A87:K87"/>
    <mergeCell ref="A98:F98"/>
    <mergeCell ref="G98:J98"/>
    <mergeCell ref="A99:K99"/>
    <mergeCell ref="A106:F106"/>
    <mergeCell ref="G106:J106"/>
    <mergeCell ref="A107:K107"/>
    <mergeCell ref="A114:F114"/>
    <mergeCell ref="G114:J114"/>
    <mergeCell ref="A115:K115"/>
    <mergeCell ref="A122:F122"/>
    <mergeCell ref="G122:J122"/>
    <mergeCell ref="A123:K123"/>
    <mergeCell ref="A126:F126"/>
    <mergeCell ref="G126:J126"/>
    <mergeCell ref="A127:K127"/>
    <mergeCell ref="A142:F142"/>
    <mergeCell ref="G142:J142"/>
    <mergeCell ref="A143:F143"/>
    <mergeCell ref="G143:J143"/>
    <mergeCell ref="A144:K144"/>
  </mergeCells>
  <printOptions headings="false" gridLines="false" gridLinesSet="true" horizontalCentered="false" verticalCentered="false"/>
  <pageMargins left="0.590277777777778" right="0.590277777777778" top="0.590277777777778" bottom="0.59027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5"/>
  <sheetViews>
    <sheetView showFormulas="false" showGridLines="true" showRowColHeaders="true" showZeros="true" rightToLeft="false" tabSelected="false" showOutlineSymbols="true" defaultGridColor="true" view="pageBreakPreview" topLeftCell="A13" colorId="64" zoomScale="110" zoomScaleNormal="120" zoomScalePageLayoutView="110" workbookViewId="0">
      <selection pane="topLeft" activeCell="K26" activeCellId="0" sqref="K26"/>
    </sheetView>
  </sheetViews>
  <sheetFormatPr defaultColWidth="12.8046875" defaultRowHeight="16.35" zeroHeight="false" outlineLevelRow="0" outlineLevelCol="0"/>
  <cols>
    <col collapsed="false" customWidth="true" hidden="false" outlineLevel="0" max="1" min="1" style="25" width="19.96"/>
    <col collapsed="false" customWidth="true" hidden="false" outlineLevel="0" max="2" min="2" style="26" width="6.61"/>
    <col collapsed="false" customWidth="true" hidden="false" outlineLevel="0" max="3" min="3" style="26" width="10.39"/>
    <col collapsed="false" customWidth="true" hidden="false" outlineLevel="0" max="7" min="4" style="26" width="11.16"/>
    <col collapsed="false" customWidth="true" hidden="false" outlineLevel="0" max="8" min="8" style="26" width="10.39"/>
    <col collapsed="false" customWidth="true" hidden="false" outlineLevel="0" max="9" min="9" style="26" width="11.16"/>
  </cols>
  <sheetData>
    <row r="1" customFormat="false" ht="86.8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false" ht="25.35" hidden="false" customHeight="true" outlineLevel="0" collapsed="false">
      <c r="A2" s="27" t="s">
        <v>432</v>
      </c>
      <c r="B2" s="27"/>
      <c r="C2" s="27"/>
      <c r="D2" s="27"/>
      <c r="E2" s="27"/>
      <c r="F2" s="27"/>
      <c r="G2" s="27"/>
      <c r="H2" s="27"/>
      <c r="I2" s="27"/>
    </row>
    <row r="3" customFormat="false" ht="16.35" hidden="false" customHeight="false" outlineLevel="0" collapsed="false">
      <c r="A3" s="28" t="s">
        <v>3</v>
      </c>
      <c r="B3" s="29" t="s">
        <v>433</v>
      </c>
      <c r="C3" s="29" t="s">
        <v>434</v>
      </c>
      <c r="D3" s="29" t="s">
        <v>435</v>
      </c>
      <c r="E3" s="29" t="s">
        <v>436</v>
      </c>
      <c r="F3" s="29" t="s">
        <v>437</v>
      </c>
      <c r="G3" s="29" t="s">
        <v>438</v>
      </c>
      <c r="H3" s="29" t="s">
        <v>439</v>
      </c>
      <c r="I3" s="29" t="s">
        <v>440</v>
      </c>
    </row>
    <row r="4" customFormat="false" ht="15.45" hidden="false" customHeight="true" outlineLevel="0" collapsed="false">
      <c r="A4" s="30" t="s">
        <v>14</v>
      </c>
      <c r="B4" s="31" t="s">
        <v>441</v>
      </c>
      <c r="C4" s="32" t="n">
        <v>0.25</v>
      </c>
      <c r="D4" s="32" t="n">
        <v>0.15</v>
      </c>
      <c r="E4" s="32" t="n">
        <v>0.15</v>
      </c>
      <c r="F4" s="32" t="n">
        <v>0.15</v>
      </c>
      <c r="G4" s="32" t="n">
        <v>0.15</v>
      </c>
      <c r="H4" s="32" t="n">
        <v>0.15</v>
      </c>
      <c r="I4" s="33" t="n">
        <f aca="false">SUM(C4:H4)</f>
        <v>1</v>
      </c>
    </row>
    <row r="5" customFormat="false" ht="15.45" hidden="false" customHeight="true" outlineLevel="0" collapsed="false">
      <c r="A5" s="30"/>
      <c r="B5" s="34" t="s">
        <v>442</v>
      </c>
      <c r="C5" s="35" t="n">
        <f aca="false">C4*I5</f>
        <v>25863.32835</v>
      </c>
      <c r="D5" s="35" t="n">
        <f aca="false">D4*I5</f>
        <v>15517.99701</v>
      </c>
      <c r="E5" s="35" t="n">
        <f aca="false">D5</f>
        <v>15517.99701</v>
      </c>
      <c r="F5" s="35" t="n">
        <f aca="false">E5</f>
        <v>15517.99701</v>
      </c>
      <c r="G5" s="35" t="n">
        <f aca="false">F5</f>
        <v>15517.99701</v>
      </c>
      <c r="H5" s="35" t="n">
        <f aca="false">G5</f>
        <v>15517.99701</v>
      </c>
      <c r="I5" s="36" t="n">
        <f aca="false">PLANILHA!K19</f>
        <v>103453.3134</v>
      </c>
    </row>
    <row r="6" customFormat="false" ht="15.45" hidden="false" customHeight="true" outlineLevel="0" collapsed="false">
      <c r="A6" s="37" t="s">
        <v>65</v>
      </c>
      <c r="B6" s="38" t="s">
        <v>441</v>
      </c>
      <c r="C6" s="39" t="n">
        <v>1</v>
      </c>
      <c r="D6" s="39"/>
      <c r="E6" s="39"/>
      <c r="F6" s="39"/>
      <c r="G6" s="39"/>
      <c r="H6" s="39"/>
      <c r="I6" s="40" t="n">
        <f aca="false">SUM(C6:H6)</f>
        <v>1</v>
      </c>
    </row>
    <row r="7" customFormat="false" ht="15.45" hidden="false" customHeight="true" outlineLevel="0" collapsed="false">
      <c r="A7" s="37"/>
      <c r="B7" s="41" t="s">
        <v>442</v>
      </c>
      <c r="C7" s="42" t="n">
        <f aca="false">I7</f>
        <v>34286.9717999828</v>
      </c>
      <c r="D7" s="42"/>
      <c r="E7" s="42"/>
      <c r="F7" s="43"/>
      <c r="G7" s="43"/>
      <c r="H7" s="43"/>
      <c r="I7" s="44" t="n">
        <f aca="false">PLANILHA!K29</f>
        <v>34286.9717999828</v>
      </c>
    </row>
    <row r="8" customFormat="false" ht="15.45" hidden="false" customHeight="true" outlineLevel="0" collapsed="false">
      <c r="A8" s="30" t="s">
        <v>91</v>
      </c>
      <c r="B8" s="31" t="s">
        <v>441</v>
      </c>
      <c r="C8" s="32" t="n">
        <v>0.25</v>
      </c>
      <c r="D8" s="32" t="n">
        <v>0.25</v>
      </c>
      <c r="E8" s="32" t="n">
        <v>0.25</v>
      </c>
      <c r="F8" s="32" t="n">
        <v>0.25</v>
      </c>
      <c r="G8" s="45"/>
      <c r="H8" s="45"/>
      <c r="I8" s="33" t="n">
        <f aca="false">SUM(C8:H8)</f>
        <v>1</v>
      </c>
    </row>
    <row r="9" customFormat="false" ht="15.45" hidden="false" customHeight="true" outlineLevel="0" collapsed="false">
      <c r="A9" s="30"/>
      <c r="B9" s="34" t="s">
        <v>442</v>
      </c>
      <c r="C9" s="35" t="n">
        <f aca="false">C8*I9</f>
        <v>21820.4555584</v>
      </c>
      <c r="D9" s="35" t="n">
        <f aca="false">D8*I9</f>
        <v>21820.4555584</v>
      </c>
      <c r="E9" s="35" t="n">
        <f aca="false">E8*I9</f>
        <v>21820.4555584</v>
      </c>
      <c r="F9" s="35" t="n">
        <f aca="false">I9*F8</f>
        <v>21820.4555584</v>
      </c>
      <c r="G9" s="46"/>
      <c r="H9" s="46"/>
      <c r="I9" s="36" t="n">
        <f aca="false">PLANILHA!K43</f>
        <v>87281.8222336</v>
      </c>
    </row>
    <row r="10" customFormat="false" ht="15.45" hidden="false" customHeight="true" outlineLevel="0" collapsed="false">
      <c r="A10" s="47" t="s">
        <v>124</v>
      </c>
      <c r="B10" s="48" t="s">
        <v>441</v>
      </c>
      <c r="C10" s="49"/>
      <c r="D10" s="50" t="n">
        <v>0.35</v>
      </c>
      <c r="E10" s="50" t="n">
        <v>0.35</v>
      </c>
      <c r="F10" s="50" t="n">
        <v>0.3</v>
      </c>
      <c r="G10" s="49"/>
      <c r="H10" s="49"/>
      <c r="I10" s="51" t="n">
        <f aca="false">SUM(C10:H10)</f>
        <v>1</v>
      </c>
    </row>
    <row r="11" customFormat="false" ht="15.45" hidden="false" customHeight="true" outlineLevel="0" collapsed="false">
      <c r="A11" s="47"/>
      <c r="B11" s="48" t="s">
        <v>442</v>
      </c>
      <c r="C11" s="49"/>
      <c r="D11" s="52" t="n">
        <f aca="false">D10*I11</f>
        <v>16841.22076</v>
      </c>
      <c r="E11" s="52" t="n">
        <f aca="false">E10*I11</f>
        <v>16841.22076</v>
      </c>
      <c r="F11" s="52" t="n">
        <f aca="false">F10*I11</f>
        <v>14435.33208</v>
      </c>
      <c r="G11" s="52"/>
      <c r="H11" s="52"/>
      <c r="I11" s="53" t="n">
        <f aca="false">PLANILHA!K57</f>
        <v>48117.7736</v>
      </c>
    </row>
    <row r="12" customFormat="false" ht="15.45" hidden="false" customHeight="true" outlineLevel="0" collapsed="false">
      <c r="A12" s="30" t="s">
        <v>166</v>
      </c>
      <c r="B12" s="31" t="s">
        <v>441</v>
      </c>
      <c r="C12" s="45"/>
      <c r="D12" s="45"/>
      <c r="E12" s="45"/>
      <c r="F12" s="32"/>
      <c r="G12" s="32" t="n">
        <v>0.25</v>
      </c>
      <c r="H12" s="32" t="n">
        <v>0.75</v>
      </c>
      <c r="I12" s="33" t="n">
        <f aca="false">SUM(C12:H12)</f>
        <v>1</v>
      </c>
    </row>
    <row r="13" customFormat="false" ht="15.45" hidden="false" customHeight="true" outlineLevel="0" collapsed="false">
      <c r="A13" s="30"/>
      <c r="B13" s="34" t="s">
        <v>442</v>
      </c>
      <c r="C13" s="46"/>
      <c r="D13" s="46"/>
      <c r="E13" s="46"/>
      <c r="F13" s="35"/>
      <c r="G13" s="35" t="n">
        <f aca="false">G12*I13</f>
        <v>10517.400825</v>
      </c>
      <c r="H13" s="35" t="n">
        <f aca="false">H12*I13</f>
        <v>31552.202475</v>
      </c>
      <c r="I13" s="36" t="n">
        <f aca="false">PLANILHA!K66</f>
        <v>42069.6033</v>
      </c>
    </row>
    <row r="14" customFormat="false" ht="15.45" hidden="false" customHeight="true" outlineLevel="0" collapsed="false">
      <c r="A14" s="37" t="s">
        <v>192</v>
      </c>
      <c r="B14" s="38" t="s">
        <v>441</v>
      </c>
      <c r="C14" s="54"/>
      <c r="D14" s="39" t="n">
        <v>0.25</v>
      </c>
      <c r="E14" s="39" t="n">
        <v>0.25</v>
      </c>
      <c r="F14" s="39" t="n">
        <v>0.25</v>
      </c>
      <c r="G14" s="39" t="n">
        <v>0.25</v>
      </c>
      <c r="H14" s="39"/>
      <c r="I14" s="40" t="n">
        <f aca="false">SUM(C14:H14)</f>
        <v>1</v>
      </c>
    </row>
    <row r="15" customFormat="false" ht="15.45" hidden="false" customHeight="true" outlineLevel="0" collapsed="false">
      <c r="A15" s="37"/>
      <c r="B15" s="41" t="s">
        <v>442</v>
      </c>
      <c r="C15" s="43"/>
      <c r="D15" s="42" t="n">
        <f aca="false">D14*I15</f>
        <v>28822.242925</v>
      </c>
      <c r="E15" s="42" t="n">
        <f aca="false">D15</f>
        <v>28822.242925</v>
      </c>
      <c r="F15" s="42" t="n">
        <f aca="false">E15</f>
        <v>28822.242925</v>
      </c>
      <c r="G15" s="42" t="n">
        <f aca="false">F15</f>
        <v>28822.242925</v>
      </c>
      <c r="H15" s="43"/>
      <c r="I15" s="44" t="n">
        <f aca="false">PLANILHA!K78</f>
        <v>115288.9717</v>
      </c>
    </row>
    <row r="16" customFormat="false" ht="15.45" hidden="false" customHeight="true" outlineLevel="0" collapsed="false">
      <c r="A16" s="30" t="s">
        <v>226</v>
      </c>
      <c r="B16" s="31" t="s">
        <v>441</v>
      </c>
      <c r="C16" s="45"/>
      <c r="D16" s="32"/>
      <c r="E16" s="32"/>
      <c r="F16" s="32" t="n">
        <v>0.25</v>
      </c>
      <c r="G16" s="32" t="n">
        <v>0.5</v>
      </c>
      <c r="H16" s="45" t="n">
        <v>25</v>
      </c>
      <c r="I16" s="33" t="n">
        <f aca="false">SUM(C16:H16)</f>
        <v>25.75</v>
      </c>
    </row>
    <row r="17" customFormat="false" ht="15.45" hidden="false" customHeight="true" outlineLevel="0" collapsed="false">
      <c r="A17" s="30"/>
      <c r="B17" s="34" t="s">
        <v>442</v>
      </c>
      <c r="C17" s="46"/>
      <c r="D17" s="46"/>
      <c r="E17" s="46"/>
      <c r="F17" s="35" t="n">
        <f aca="false">I17*F16</f>
        <v>15519.5596</v>
      </c>
      <c r="G17" s="35" t="n">
        <f aca="false">G16*I17</f>
        <v>31039.1192</v>
      </c>
      <c r="H17" s="35" t="n">
        <f aca="false">F17</f>
        <v>15519.5596</v>
      </c>
      <c r="I17" s="36" t="n">
        <f aca="false">PLANILHA!K86</f>
        <v>62078.2384</v>
      </c>
    </row>
    <row r="18" customFormat="false" ht="15.45" hidden="false" customHeight="true" outlineLevel="0" collapsed="false">
      <c r="A18" s="37" t="s">
        <v>252</v>
      </c>
      <c r="B18" s="38" t="s">
        <v>441</v>
      </c>
      <c r="C18" s="54"/>
      <c r="D18" s="54"/>
      <c r="E18" s="54"/>
      <c r="F18" s="39"/>
      <c r="G18" s="39" t="n">
        <v>0.25</v>
      </c>
      <c r="H18" s="39" t="n">
        <v>0.75</v>
      </c>
      <c r="I18" s="40" t="n">
        <f aca="false">SUM(C18:H18)</f>
        <v>1</v>
      </c>
    </row>
    <row r="19" customFormat="false" ht="15.45" hidden="false" customHeight="true" outlineLevel="0" collapsed="false">
      <c r="A19" s="37"/>
      <c r="B19" s="41" t="s">
        <v>442</v>
      </c>
      <c r="C19" s="43"/>
      <c r="D19" s="43"/>
      <c r="E19" s="43"/>
      <c r="F19" s="42"/>
      <c r="G19" s="42" t="n">
        <f aca="false">I19*G18</f>
        <v>5287.515</v>
      </c>
      <c r="H19" s="42" t="n">
        <f aca="false">H18*I19</f>
        <v>15862.545</v>
      </c>
      <c r="I19" s="44" t="n">
        <f aca="false">PLANILHA!K98</f>
        <v>21150.06</v>
      </c>
    </row>
    <row r="20" customFormat="false" ht="15.45" hidden="false" customHeight="true" outlineLevel="0" collapsed="false">
      <c r="A20" s="30" t="s">
        <v>295</v>
      </c>
      <c r="B20" s="31" t="s">
        <v>441</v>
      </c>
      <c r="C20" s="32" t="n">
        <v>0.15</v>
      </c>
      <c r="D20" s="32" t="n">
        <v>0.15</v>
      </c>
      <c r="E20" s="32" t="n">
        <v>0.5</v>
      </c>
      <c r="F20" s="32" t="n">
        <v>0.2</v>
      </c>
      <c r="G20" s="45"/>
      <c r="H20" s="45"/>
      <c r="I20" s="33" t="n">
        <f aca="false">SUM(C20:H20)</f>
        <v>1</v>
      </c>
    </row>
    <row r="21" customFormat="false" ht="15.45" hidden="false" customHeight="true" outlineLevel="0" collapsed="false">
      <c r="A21" s="30"/>
      <c r="B21" s="34" t="s">
        <v>442</v>
      </c>
      <c r="C21" s="35" t="n">
        <f aca="false">C20*I21</f>
        <v>11007.953625</v>
      </c>
      <c r="D21" s="35" t="n">
        <f aca="false">D20*I21</f>
        <v>11007.953625</v>
      </c>
      <c r="E21" s="35" t="n">
        <f aca="false">E20*I21</f>
        <v>36693.17875</v>
      </c>
      <c r="F21" s="35" t="n">
        <f aca="false">F20*I21</f>
        <v>14677.2715</v>
      </c>
      <c r="G21" s="46"/>
      <c r="H21" s="46"/>
      <c r="I21" s="36" t="n">
        <f aca="false">PLANILHA!K106</f>
        <v>73386.3575</v>
      </c>
    </row>
    <row r="22" customFormat="false" ht="15.45" hidden="false" customHeight="true" outlineLevel="0" collapsed="false">
      <c r="A22" s="37" t="s">
        <v>321</v>
      </c>
      <c r="B22" s="38" t="s">
        <v>441</v>
      </c>
      <c r="C22" s="54"/>
      <c r="D22" s="39" t="n">
        <v>1</v>
      </c>
      <c r="E22" s="39"/>
      <c r="F22" s="39"/>
      <c r="G22" s="39"/>
      <c r="H22" s="39"/>
      <c r="I22" s="40" t="n">
        <f aca="false">SUM(C22:H22)</f>
        <v>1</v>
      </c>
    </row>
    <row r="23" customFormat="false" ht="15.45" hidden="false" customHeight="true" outlineLevel="0" collapsed="false">
      <c r="A23" s="37"/>
      <c r="B23" s="41" t="s">
        <v>442</v>
      </c>
      <c r="C23" s="43"/>
      <c r="D23" s="42" t="n">
        <f aca="false">I23</f>
        <v>9033.189</v>
      </c>
      <c r="E23" s="43"/>
      <c r="F23" s="43"/>
      <c r="G23" s="43"/>
      <c r="H23" s="43"/>
      <c r="I23" s="44" t="n">
        <f aca="false">PLANILHA!K114</f>
        <v>9033.189</v>
      </c>
    </row>
    <row r="24" customFormat="false" ht="15.45" hidden="false" customHeight="true" outlineLevel="0" collapsed="false">
      <c r="A24" s="30" t="s">
        <v>347</v>
      </c>
      <c r="B24" s="31" t="s">
        <v>441</v>
      </c>
      <c r="C24" s="45"/>
      <c r="D24" s="45"/>
      <c r="E24" s="32" t="n">
        <v>1</v>
      </c>
      <c r="F24" s="45"/>
      <c r="G24" s="32"/>
      <c r="H24" s="32"/>
      <c r="I24" s="33" t="n">
        <f aca="false">SUM(C24:H24)</f>
        <v>1</v>
      </c>
    </row>
    <row r="25" customFormat="false" ht="15.45" hidden="false" customHeight="true" outlineLevel="0" collapsed="false">
      <c r="A25" s="30"/>
      <c r="B25" s="34" t="s">
        <v>442</v>
      </c>
      <c r="C25" s="46"/>
      <c r="D25" s="46"/>
      <c r="E25" s="35" t="n">
        <f aca="false">I25</f>
        <v>2933.57</v>
      </c>
      <c r="F25" s="46"/>
      <c r="G25" s="46"/>
      <c r="H25" s="46"/>
      <c r="I25" s="36" t="n">
        <f aca="false">PLANILHA!K122</f>
        <v>2933.57</v>
      </c>
    </row>
    <row r="26" customFormat="false" ht="15.45" hidden="false" customHeight="true" outlineLevel="0" collapsed="false">
      <c r="A26" s="37" t="s">
        <v>367</v>
      </c>
      <c r="B26" s="38" t="s">
        <v>441</v>
      </c>
      <c r="C26" s="54"/>
      <c r="D26" s="54"/>
      <c r="E26" s="39" t="n">
        <v>1</v>
      </c>
      <c r="F26" s="54"/>
      <c r="G26" s="39"/>
      <c r="H26" s="39"/>
      <c r="I26" s="40" t="n">
        <f aca="false">SUM(C26:H26)</f>
        <v>1</v>
      </c>
    </row>
    <row r="27" customFormat="false" ht="15.45" hidden="false" customHeight="true" outlineLevel="0" collapsed="false">
      <c r="A27" s="37"/>
      <c r="B27" s="41" t="s">
        <v>442</v>
      </c>
      <c r="C27" s="43"/>
      <c r="D27" s="43"/>
      <c r="E27" s="42" t="n">
        <f aca="false">I27</f>
        <v>2575.45</v>
      </c>
      <c r="F27" s="43"/>
      <c r="G27" s="43"/>
      <c r="H27" s="43"/>
      <c r="I27" s="44" t="n">
        <f aca="false">PLANILHA!K126</f>
        <v>2575.45</v>
      </c>
    </row>
    <row r="28" customFormat="false" ht="15.45" hidden="false" customHeight="true" outlineLevel="0" collapsed="false">
      <c r="A28" s="30" t="s">
        <v>377</v>
      </c>
      <c r="B28" s="31" t="s">
        <v>441</v>
      </c>
      <c r="C28" s="32"/>
      <c r="D28" s="32"/>
      <c r="E28" s="32"/>
      <c r="F28" s="32"/>
      <c r="G28" s="32" t="n">
        <v>0.5</v>
      </c>
      <c r="H28" s="32" t="n">
        <v>0.5</v>
      </c>
      <c r="I28" s="33" t="n">
        <f aca="false">SUM(C28:H28)</f>
        <v>1</v>
      </c>
    </row>
    <row r="29" customFormat="false" ht="15.45" hidden="false" customHeight="true" outlineLevel="0" collapsed="false">
      <c r="A29" s="30"/>
      <c r="B29" s="34" t="s">
        <v>442</v>
      </c>
      <c r="C29" s="46"/>
      <c r="D29" s="46"/>
      <c r="E29" s="35"/>
      <c r="F29" s="35"/>
      <c r="G29" s="35" t="n">
        <f aca="false">G28*I29</f>
        <v>17523.83585</v>
      </c>
      <c r="H29" s="35" t="n">
        <f aca="false">G29</f>
        <v>17523.83585</v>
      </c>
      <c r="I29" s="36" t="n">
        <f aca="false">PLANILHA!K142</f>
        <v>35047.6717</v>
      </c>
    </row>
    <row r="30" customFormat="false" ht="13.95" hidden="false" customHeight="true" outlineLevel="0" collapsed="false">
      <c r="A30" s="55" t="s">
        <v>443</v>
      </c>
      <c r="B30" s="55"/>
      <c r="C30" s="56" t="n">
        <f aca="false">C29+C27+C25+C23+C21+C19+C17+C15+C13+C11+C9+C7+C5</f>
        <v>92978.7093333828</v>
      </c>
      <c r="D30" s="56" t="n">
        <f aca="false">D29+D27+D25+D23+D21+D19+D17+D15+D13+D11+D9+D7+D5</f>
        <v>103043.0588784</v>
      </c>
      <c r="E30" s="56" t="n">
        <f aca="false">E29+E27+E25+E23+E21+E19+E17+E15+E13+E11+E9+E7+E5</f>
        <v>125204.1150034</v>
      </c>
      <c r="F30" s="56" t="n">
        <f aca="false">F29+F27+F25+F23+F21+F19+F17+F15+F13+F11+F9+F7+F5</f>
        <v>110792.8586734</v>
      </c>
      <c r="G30" s="56" t="n">
        <f aca="false">G29+G27+G25+G23+G21+G19+G17+G15+G13+G11+G9+G7+G5</f>
        <v>108708.11081</v>
      </c>
      <c r="H30" s="56" t="n">
        <f aca="false">H29+H27+H25+H23+H21+H19+H17+H15+H13+H11+H9+H7+H5</f>
        <v>95976.139935</v>
      </c>
      <c r="I30" s="56" t="n">
        <f aca="false">I29+I27+I25+I23+I21+I19+I17+I15+I13+I11+I9+I7+I5</f>
        <v>636702.992633583</v>
      </c>
    </row>
    <row r="31" customFormat="false" ht="97" hidden="false" customHeight="true" outlineLevel="0" collapsed="false">
      <c r="A31" s="57" t="s">
        <v>444</v>
      </c>
      <c r="B31" s="57"/>
      <c r="C31" s="57"/>
      <c r="D31" s="57"/>
      <c r="E31" s="57"/>
      <c r="F31" s="57"/>
      <c r="G31" s="57"/>
      <c r="H31" s="57"/>
      <c r="I31" s="57"/>
    </row>
    <row r="35" customFormat="false" ht="16.35" hidden="false" customHeight="false" outlineLevel="0" collapsed="false">
      <c r="A35" s="26"/>
    </row>
  </sheetData>
  <mergeCells count="17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B30"/>
    <mergeCell ref="A31:I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4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357" zoomScalePageLayoutView="110" workbookViewId="0">
      <selection pane="topLeft" activeCell="A19" activeCellId="0" sqref="A19"/>
    </sheetView>
  </sheetViews>
  <sheetFormatPr defaultColWidth="12.8046875" defaultRowHeight="12.8" zeroHeight="false" outlineLevelRow="0" outlineLevelCol="0"/>
  <cols>
    <col collapsed="false" customWidth="true" hidden="false" outlineLevel="0" max="8" min="1" style="26" width="11.93"/>
  </cols>
  <sheetData>
    <row r="1" customFormat="false" ht="85.4" hidden="false" customHeight="true" outlineLevel="0" collapsed="false">
      <c r="A1" s="58" t="s">
        <v>445</v>
      </c>
      <c r="B1" s="58"/>
      <c r="C1" s="58"/>
      <c r="D1" s="58"/>
      <c r="E1" s="58"/>
      <c r="F1" s="58"/>
      <c r="G1" s="58"/>
      <c r="H1" s="58"/>
    </row>
    <row r="2" customFormat="false" ht="26.45" hidden="false" customHeight="true" outlineLevel="0" collapsed="false">
      <c r="A2" s="59" t="s">
        <v>446</v>
      </c>
      <c r="B2" s="59"/>
      <c r="C2" s="59"/>
      <c r="D2" s="59"/>
      <c r="E2" s="59"/>
      <c r="F2" s="59"/>
      <c r="G2" s="59"/>
      <c r="H2" s="59"/>
    </row>
    <row r="3" customFormat="false" ht="12.8" hidden="false" customHeight="false" outlineLevel="0" collapsed="false">
      <c r="A3" s="60" t="s">
        <v>447</v>
      </c>
      <c r="B3" s="60"/>
      <c r="C3" s="60"/>
      <c r="D3" s="60"/>
      <c r="E3" s="60"/>
      <c r="F3" s="60"/>
      <c r="G3" s="61" t="s">
        <v>448</v>
      </c>
      <c r="H3" s="61"/>
    </row>
    <row r="4" customFormat="false" ht="12.8" hidden="false" customHeight="true" outlineLevel="0" collapsed="false">
      <c r="A4" s="62" t="s">
        <v>449</v>
      </c>
      <c r="B4" s="62"/>
      <c r="C4" s="62"/>
      <c r="D4" s="62"/>
      <c r="E4" s="62"/>
      <c r="F4" s="62"/>
      <c r="G4" s="63" t="s">
        <v>450</v>
      </c>
      <c r="H4" s="63"/>
    </row>
    <row r="5" customFormat="false" ht="12.8" hidden="false" customHeight="false" outlineLevel="0" collapsed="false">
      <c r="A5" s="64"/>
      <c r="B5" s="65"/>
      <c r="C5" s="65"/>
      <c r="D5" s="65"/>
      <c r="E5" s="65"/>
      <c r="F5" s="65"/>
      <c r="G5" s="65"/>
      <c r="H5" s="66"/>
    </row>
    <row r="6" customFormat="false" ht="19.65" hidden="false" customHeight="true" outlineLevel="0" collapsed="false">
      <c r="A6" s="67" t="s">
        <v>451</v>
      </c>
      <c r="B6" s="67"/>
      <c r="C6" s="67"/>
      <c r="D6" s="67"/>
      <c r="E6" s="67"/>
      <c r="F6" s="67"/>
      <c r="G6" s="68" t="n">
        <v>1</v>
      </c>
      <c r="H6" s="68"/>
    </row>
    <row r="7" customFormat="false" ht="12.8" hidden="false" customHeight="false" outlineLevel="0" collapsed="false">
      <c r="A7" s="69" t="s">
        <v>452</v>
      </c>
      <c r="B7" s="69"/>
      <c r="C7" s="69"/>
      <c r="D7" s="69"/>
      <c r="E7" s="69"/>
      <c r="F7" s="69"/>
      <c r="G7" s="70" t="n">
        <v>0.02</v>
      </c>
      <c r="H7" s="70"/>
    </row>
    <row r="8" customFormat="false" ht="12.8" hidden="false" customHeight="false" outlineLevel="0" collapsed="false">
      <c r="A8" s="64"/>
      <c r="B8" s="65"/>
      <c r="C8" s="65"/>
      <c r="D8" s="65"/>
      <c r="E8" s="65"/>
      <c r="F8" s="65"/>
      <c r="G8" s="65"/>
      <c r="H8" s="66"/>
    </row>
    <row r="9" customFormat="false" ht="12.8" hidden="false" customHeight="false" outlineLevel="0" collapsed="false">
      <c r="A9" s="71" t="s">
        <v>453</v>
      </c>
      <c r="B9" s="71"/>
      <c r="C9" s="71"/>
      <c r="D9" s="71" t="s">
        <v>454</v>
      </c>
      <c r="E9" s="72" t="s">
        <v>455</v>
      </c>
      <c r="F9" s="71" t="s">
        <v>456</v>
      </c>
      <c r="G9" s="71" t="s">
        <v>457</v>
      </c>
      <c r="H9" s="71" t="s">
        <v>458</v>
      </c>
    </row>
    <row r="10" customFormat="false" ht="12.8" hidden="false" customHeight="false" outlineLevel="0" collapsed="false">
      <c r="A10" s="73" t="str">
        <f aca="false">IF($A$4=$A$55,"Encargos Sociais incidentes sobre a mão de obra","Administração Central")</f>
        <v>Administração Central</v>
      </c>
      <c r="B10" s="73"/>
      <c r="C10" s="73"/>
      <c r="D10" s="74" t="str">
        <f aca="false">IF($A$4=$A$55,"K1","AC")</f>
        <v>AC</v>
      </c>
      <c r="E10" s="68" t="n">
        <v>0.04</v>
      </c>
      <c r="F10" s="75" t="n">
        <v>0.03</v>
      </c>
      <c r="G10" s="75" t="n">
        <v>0.04</v>
      </c>
      <c r="H10" s="75" t="n">
        <v>0.055</v>
      </c>
    </row>
    <row r="11" customFormat="false" ht="12.8" hidden="false" customHeight="false" outlineLevel="0" collapsed="false">
      <c r="A11" s="73" t="str">
        <f aca="false">IF($A$4=$A$55,"Administração Central da empresa ou consultoria - overhead","Seguro e Garantia")</f>
        <v>Seguro e Garantia</v>
      </c>
      <c r="B11" s="73"/>
      <c r="C11" s="73"/>
      <c r="D11" s="74" t="str">
        <f aca="false">IF($A$4=$A$55,"K2","SG")</f>
        <v>SG</v>
      </c>
      <c r="E11" s="68" t="n">
        <v>0.008</v>
      </c>
      <c r="F11" s="75" t="n">
        <v>0.008</v>
      </c>
      <c r="G11" s="75" t="n">
        <v>0.008</v>
      </c>
      <c r="H11" s="75" t="n">
        <v>0.01</v>
      </c>
    </row>
    <row r="12" customFormat="false" ht="12.8" hidden="false" customHeight="false" outlineLevel="0" collapsed="false">
      <c r="A12" s="73" t="str">
        <f aca="false">IF($A$4=$A$55,"","Risco")</f>
        <v>Risco</v>
      </c>
      <c r="B12" s="73"/>
      <c r="C12" s="73"/>
      <c r="D12" s="74" t="str">
        <f aca="false">IF($A$4=$A$55,"","R")</f>
        <v>R</v>
      </c>
      <c r="E12" s="68" t="n">
        <v>0.0127</v>
      </c>
      <c r="F12" s="75" t="n">
        <v>0.0097</v>
      </c>
      <c r="G12" s="75" t="n">
        <v>0.0127</v>
      </c>
      <c r="H12" s="75" t="n">
        <v>0.0127</v>
      </c>
    </row>
    <row r="13" customFormat="false" ht="12.8" hidden="false" customHeight="false" outlineLevel="0" collapsed="false">
      <c r="A13" s="73" t="str">
        <f aca="false">IF($A$4=$A$55,"","Despesas Financeiras")</f>
        <v>Despesas Financeiras</v>
      </c>
      <c r="B13" s="73"/>
      <c r="C13" s="73"/>
      <c r="D13" s="74" t="str">
        <f aca="false">IF($A$4=$A$55,"","DF")</f>
        <v>DF</v>
      </c>
      <c r="E13" s="68" t="n">
        <v>0.0123</v>
      </c>
      <c r="F13" s="75" t="n">
        <v>0.0059</v>
      </c>
      <c r="G13" s="75" t="n">
        <v>0.0123</v>
      </c>
      <c r="H13" s="76" t="n">
        <v>0.0139</v>
      </c>
    </row>
    <row r="14" customFormat="false" ht="12.8" hidden="false" customHeight="false" outlineLevel="0" collapsed="false">
      <c r="A14" s="73" t="str">
        <f aca="false">IF($A$4=$A$55,"Margem bruta da empresa de consultoria","Lucro")</f>
        <v>Lucro</v>
      </c>
      <c r="B14" s="73"/>
      <c r="C14" s="73"/>
      <c r="D14" s="74" t="str">
        <f aca="false">IF($A$4=$A$55,"K3","L")</f>
        <v>L</v>
      </c>
      <c r="E14" s="68" t="n">
        <v>0.074</v>
      </c>
      <c r="F14" s="76" t="n">
        <v>0.0616</v>
      </c>
      <c r="G14" s="76" t="n">
        <v>0.074</v>
      </c>
      <c r="H14" s="76" t="n">
        <v>0.0896</v>
      </c>
    </row>
    <row r="15" customFormat="false" ht="12.8" hidden="false" customHeight="false" outlineLevel="0" collapsed="false">
      <c r="A15" s="73" t="s">
        <v>459</v>
      </c>
      <c r="B15" s="73"/>
      <c r="C15" s="73"/>
      <c r="D15" s="74" t="s">
        <v>460</v>
      </c>
      <c r="E15" s="68" t="n">
        <v>0.0365</v>
      </c>
      <c r="F15" s="76" t="n">
        <v>0.0365</v>
      </c>
      <c r="G15" s="76" t="n">
        <v>0.0365</v>
      </c>
      <c r="H15" s="76" t="n">
        <v>0.0365</v>
      </c>
    </row>
    <row r="16" customFormat="false" ht="12.8" hidden="false" customHeight="true" outlineLevel="0" collapsed="false">
      <c r="A16" s="77" t="s">
        <v>461</v>
      </c>
      <c r="B16" s="77"/>
      <c r="C16" s="77"/>
      <c r="D16" s="74" t="s">
        <v>462</v>
      </c>
      <c r="E16" s="76" t="n">
        <v>0.02</v>
      </c>
      <c r="F16" s="76" t="n">
        <v>0</v>
      </c>
      <c r="G16" s="76" t="n">
        <v>0.025</v>
      </c>
      <c r="H16" s="76" t="n">
        <v>0.05</v>
      </c>
    </row>
    <row r="17" customFormat="false" ht="17.4" hidden="false" customHeight="true" outlineLevel="0" collapsed="false">
      <c r="A17" s="77" t="s">
        <v>463</v>
      </c>
      <c r="B17" s="77"/>
      <c r="C17" s="77"/>
      <c r="D17" s="74" t="s">
        <v>464</v>
      </c>
      <c r="E17" s="76" t="n">
        <v>0</v>
      </c>
      <c r="F17" s="76" t="n">
        <v>0</v>
      </c>
      <c r="G17" s="76" t="n">
        <v>0.045</v>
      </c>
      <c r="H17" s="76" t="n">
        <v>0.045</v>
      </c>
    </row>
    <row r="18" customFormat="false" ht="17.4" hidden="false" customHeight="true" outlineLevel="0" collapsed="false">
      <c r="A18" s="78" t="s">
        <v>465</v>
      </c>
      <c r="B18" s="78"/>
      <c r="C18" s="78"/>
      <c r="D18" s="79" t="s">
        <v>466</v>
      </c>
      <c r="E18" s="80" t="n">
        <f aca="false">((1+E10+E11+E12)*(1+E13)*(1+E14))/(1-E15-E16)-1</f>
        <v>0.22226164190779</v>
      </c>
      <c r="F18" s="80" t="n">
        <f aca="false">((1+F10+F11+F12)*(1+F13)*(1+F14))/(1-F15-F16)-1</f>
        <v>0.161183732317592</v>
      </c>
      <c r="G18" s="80" t="n">
        <f aca="false">((1+G10+G11+G12)*(1+G13)*(1+G14))/(1-G15-G16)-1</f>
        <v>0.22877342476292</v>
      </c>
      <c r="H18" s="80" t="n">
        <f aca="false">((1+H10+H11+H12)*(1+H13)*(1+H14))/(1-H15-H16)-1</f>
        <v>0.303321467638752</v>
      </c>
    </row>
    <row r="19" customFormat="false" ht="71.2" hidden="false" customHeight="true" outlineLevel="0" collapsed="false">
      <c r="A19" s="81" t="s">
        <v>467</v>
      </c>
      <c r="B19" s="81"/>
      <c r="C19" s="81"/>
      <c r="D19" s="81"/>
      <c r="E19" s="81"/>
      <c r="F19" s="81"/>
      <c r="G19" s="81"/>
      <c r="H19" s="81"/>
    </row>
    <row r="20" customFormat="false" ht="12.8" hidden="false" customHeight="false" outlineLevel="0" collapsed="false">
      <c r="A20" s="82" t="s">
        <v>468</v>
      </c>
      <c r="B20" s="82"/>
      <c r="C20" s="82"/>
      <c r="D20" s="82"/>
      <c r="E20" s="82"/>
      <c r="F20" s="82"/>
      <c r="G20" s="82"/>
      <c r="H20" s="82"/>
    </row>
    <row r="21" customFormat="false" ht="12.8" hidden="false" customHeight="false" outlineLevel="0" collapsed="false">
      <c r="A21" s="82" t="s">
        <v>467</v>
      </c>
      <c r="B21" s="82"/>
      <c r="C21" s="82"/>
      <c r="D21" s="82"/>
      <c r="E21" s="82"/>
      <c r="F21" s="82"/>
      <c r="G21" s="82"/>
      <c r="H21" s="82"/>
    </row>
    <row r="22" customFormat="false" ht="23.05" hidden="false" customHeight="true" outlineLevel="0" collapsed="false">
      <c r="A22" s="83" t="s">
        <v>469</v>
      </c>
      <c r="B22" s="83"/>
      <c r="C22" s="83"/>
      <c r="D22" s="83"/>
      <c r="E22" s="83"/>
      <c r="F22" s="83"/>
      <c r="G22" s="83"/>
      <c r="H22" s="83"/>
    </row>
    <row r="23" customFormat="false" ht="23.05" hidden="false" customHeight="true" outlineLevel="0" collapsed="false">
      <c r="A23" s="83" t="s">
        <v>470</v>
      </c>
      <c r="B23" s="83"/>
      <c r="C23" s="83"/>
      <c r="D23" s="83"/>
      <c r="E23" s="83"/>
      <c r="F23" s="83"/>
      <c r="G23" s="83"/>
      <c r="H23" s="83"/>
    </row>
    <row r="24" customFormat="false" ht="73.9" hidden="false" customHeight="true" outlineLevel="0" collapsed="false">
      <c r="A24" s="84" t="s">
        <v>471</v>
      </c>
      <c r="B24" s="84"/>
      <c r="C24" s="84"/>
      <c r="D24" s="84"/>
      <c r="E24" s="84"/>
      <c r="F24" s="84"/>
      <c r="G24" s="84"/>
      <c r="H24" s="84"/>
    </row>
  </sheetData>
  <mergeCells count="26">
    <mergeCell ref="A1:H1"/>
    <mergeCell ref="A2:H2"/>
    <mergeCell ref="A3:F3"/>
    <mergeCell ref="G3:H3"/>
    <mergeCell ref="A4:F4"/>
    <mergeCell ref="G4:H4"/>
    <mergeCell ref="A6:F6"/>
    <mergeCell ref="G6:H6"/>
    <mergeCell ref="A7:F7"/>
    <mergeCell ref="G7:H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H19"/>
    <mergeCell ref="A20:H20"/>
    <mergeCell ref="A21:H21"/>
    <mergeCell ref="A22:H22"/>
    <mergeCell ref="A23:H23"/>
    <mergeCell ref="A24:H24"/>
  </mergeCells>
  <conditionalFormatting sqref="H13 F14:H17">
    <cfRule type="expression" priority="2" aboveAverage="0" equalAverage="0" bottom="0" percent="0" rank="0" text="" dxfId="0">
      <formula>$G$12=$A$54</formula>
    </cfRule>
  </conditionalFormatting>
  <conditionalFormatting sqref="A18 D18:H18">
    <cfRule type="expression" priority="3" aboveAverage="0" equalAverage="0" bottom="0" percent="0" rank="0" text="" dxfId="1">
      <formula>$O$12="Não"</formula>
    </cfRule>
  </conditionalFormatting>
  <dataValidations count="5">
    <dataValidation allowBlank="true" error="Digite um valor entre 0% e 100%" errorStyle="stop" errorTitle="Erro de valores" operator="between" showDropDown="false" showErrorMessage="true" showInputMessage="false" sqref="E10:E15" type="decimal">
      <formula1>0</formula1>
      <formula2>1</formula2>
    </dataValidation>
    <dataValidation allowBlank="true" error="Digite um valor maior do que 0." errorStyle="stop" errorTitle="Erro de valores" operator="between" showDropDown="false" showErrorMessage="true" showInputMessage="false" sqref="E16" type="decimal">
      <formula1>0</formula1>
      <formula2>1</formula2>
    </dataValidation>
    <dataValidation allowBlank="true" error="Digite um valor igual a 0% ou 2%." errorStyle="stop" errorTitle="Erro de valores" operator="equal" showDropDown="false" showErrorMessage="true" showInputMessage="false" sqref="E17" type="none">
      <formula1>0</formula1>
      <formula2>0</formula2>
    </dataValidation>
    <dataValidation allowBlank="true" error="Digite um percentual entre 0% e 100%." errorStyle="stop" errorTitle="Valor não permitido" operator="between" prompt="Insira valores entre 0 e 100%." promptTitle="Valores admissíveis:" showDropDown="false" showErrorMessage="true" showInputMessage="true" sqref="G6" type="decimal">
      <formula1>0</formula1>
      <formula2>1</formula2>
    </dataValidation>
    <dataValidation allowBlank="true" error="Digite um percentual entre 0% e 100%." errorStyle="stop" errorTitle="Valor não permitido" operator="greaterThanOrEqual" prompt="Normalmente entre 2 e 5%." promptTitle="Valores comuns:" showDropDown="false" showErrorMessage="true" showInputMessage="true" sqref="G7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2025-03-12T17:20:08Z</dcterms:created>
  <dc:creator>Madu Vasco</dc:creator>
  <dc:description/>
  <dc:language>pt-BR</dc:language>
  <cp:lastModifiedBy/>
  <cp:lastPrinted>2025-04-16T14:18:00Z</cp:lastPrinted>
  <dcterms:modified xsi:type="dcterms:W3CDTF">2025-04-16T14:25:30Z</dcterms:modified>
  <cp:revision>13</cp:revision>
  <dc:subject/>
  <dc:title>Planilha Ecoponto 2025.xlsx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2025-03-10T00:00:00Z</vt:filetime>
  </property>
  <property fmtid="{D5CDD505-2E9C-101B-9397-08002B2CF9AE}" pid="3" name="LastSaved">
    <vt:filetime>2025-03-12T00:00:00Z</vt:filetime>
  </property>
  <property fmtid="{D5CDD505-2E9C-101B-9397-08002B2CF9AE}" pid="4" name="Producer">
    <vt:lpwstr>Microsoft: Print To PDF</vt:lpwstr>
  </property>
</Properties>
</file>