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raestrutura\7 - LICITAÇÃO\--- 2021 a 2024\2022\COMBATE A INCENDIO\"/>
    </mc:Choice>
  </mc:AlternateContent>
  <xr:revisionPtr revIDLastSave="0" documentId="13_ncr:1_{1F6EA4A5-4CFE-4179-BA72-AE09CCA69E38}" xr6:coauthVersionLast="47" xr6:coauthVersionMax="47" xr10:uidLastSave="{00000000-0000-0000-0000-000000000000}"/>
  <bookViews>
    <workbookView xWindow="3165" yWindow="345" windowWidth="17295" windowHeight="7875" tabRatio="696" firstSheet="1" activeTab="1" xr2:uid="{00000000-000D-0000-FFFF-FFFF00000000}"/>
  </bookViews>
  <sheets>
    <sheet name="MODELO DE PROPOSTA" sheetId="10" r:id="rId1"/>
    <sheet name="Plan Orçamentária" sheetId="2" r:id="rId2"/>
    <sheet name="CRONOGRAMA" sheetId="4" r:id="rId3"/>
    <sheet name="Composição BDI" sheetId="5" r:id="rId4"/>
    <sheet name="Plan1" sheetId="6" r:id="rId5"/>
    <sheet name="Planilha7" sheetId="7" r:id="rId6"/>
    <sheet name="Po" sheetId="9" r:id="rId7"/>
  </sheets>
  <definedNames>
    <definedName name="_xlnm._FilterDatabase" localSheetId="0">'MODELO DE PROPOSTA'!$A$150:$L$199</definedName>
    <definedName name="_xlnm._FilterDatabase" localSheetId="1">'Plan Orçamentária'!$A$150:$L$199</definedName>
    <definedName name="_xlnm._FilterDatabase" localSheetId="6">Po!$A$150:$L$199</definedName>
    <definedName name="_xlnm.Print_Area" localSheetId="3">'Composição BDI'!$A$1:$G$52</definedName>
    <definedName name="_xlnm.Print_Area" localSheetId="2">CRONOGRAMA!$A$1:$AV$62</definedName>
    <definedName name="_xlnm.Print_Area" localSheetId="0">'MODELO DE PROPOSTA'!$A$1:$L$848</definedName>
    <definedName name="_xlnm.Print_Area" localSheetId="1">'Plan Orçamentária'!$A$1:$L$848</definedName>
    <definedName name="_xlnm.Print_Area" localSheetId="6">Po!$A$1:$L$848</definedName>
    <definedName name="OLE_LINK3_1">#REF!</definedName>
    <definedName name="OLE_LINK4_1">#REF!</definedName>
    <definedName name="_xlnm.Print_Titles" localSheetId="0">'MODELO DE PROPOSTA'!$11:$15</definedName>
    <definedName name="_xlnm.Print_Titles" localSheetId="1">'Plan Orçamentária'!$11:$15</definedName>
    <definedName name="_xlnm.Print_Titles" localSheetId="6">Po!$11:$15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51" i="4" l="1"/>
  <c r="AB49" i="4"/>
  <c r="AB26" i="4"/>
  <c r="X26" i="4"/>
  <c r="AB25" i="4"/>
  <c r="X25" i="4"/>
  <c r="H182" i="9"/>
  <c r="J182" i="9"/>
  <c r="L182" i="9"/>
  <c r="H118" i="9"/>
  <c r="J118" i="9"/>
  <c r="L118" i="9"/>
  <c r="L125" i="9"/>
  <c r="L16" i="2"/>
  <c r="L29" i="2"/>
  <c r="L42" i="2"/>
  <c r="L59" i="2"/>
  <c r="L67" i="2"/>
  <c r="L77" i="2"/>
  <c r="L87" i="2"/>
  <c r="L101" i="2"/>
  <c r="L118" i="2"/>
  <c r="L125" i="2"/>
  <c r="L137" i="2"/>
  <c r="L151" i="2"/>
  <c r="L165" i="2"/>
  <c r="L182" i="2"/>
  <c r="L189" i="2"/>
  <c r="L205" i="2"/>
  <c r="L218" i="2"/>
  <c r="L231" i="2"/>
  <c r="L248" i="2"/>
  <c r="L257" i="2"/>
  <c r="L272" i="2"/>
  <c r="L282" i="2"/>
  <c r="L295" i="2"/>
  <c r="L312" i="2"/>
  <c r="L319" i="2"/>
  <c r="L331" i="2"/>
  <c r="L342" i="2"/>
  <c r="L355" i="2"/>
  <c r="L372" i="2"/>
  <c r="L380" i="2"/>
  <c r="L394" i="2"/>
  <c r="L407" i="2"/>
  <c r="L420" i="2"/>
  <c r="L436" i="2"/>
  <c r="L442" i="2"/>
  <c r="L457" i="2"/>
  <c r="L468" i="2"/>
  <c r="L485" i="2"/>
  <c r="L502" i="2"/>
  <c r="L508" i="2"/>
  <c r="L519" i="2"/>
  <c r="L531" i="2"/>
  <c r="L544" i="2"/>
  <c r="L560" i="2"/>
  <c r="L568" i="2"/>
  <c r="L581" i="2"/>
  <c r="L593" i="2"/>
  <c r="L606" i="2"/>
  <c r="L623" i="2"/>
  <c r="L630" i="2"/>
  <c r="L646" i="2"/>
  <c r="L658" i="2"/>
  <c r="L676" i="2"/>
  <c r="L693" i="2"/>
  <c r="L701" i="2"/>
  <c r="L716" i="2"/>
  <c r="L727" i="2"/>
  <c r="L740" i="2"/>
  <c r="L757" i="2"/>
  <c r="L764" i="2"/>
  <c r="L778" i="2"/>
  <c r="L792" i="2"/>
  <c r="L805" i="2"/>
  <c r="L822" i="2"/>
  <c r="L828" i="2"/>
  <c r="H182" i="2"/>
  <c r="J182" i="2"/>
  <c r="H118" i="2"/>
  <c r="J118" i="2"/>
  <c r="J778" i="10"/>
  <c r="J777" i="10" s="1"/>
  <c r="J716" i="10"/>
  <c r="J715" i="10" s="1"/>
  <c r="I714" i="10"/>
  <c r="I713" i="10"/>
  <c r="H646" i="10"/>
  <c r="H645" i="10" s="1"/>
  <c r="I644" i="10"/>
  <c r="I643" i="10"/>
  <c r="J581" i="10"/>
  <c r="J580" i="10" s="1"/>
  <c r="I642" i="10" s="1"/>
  <c r="I579" i="10"/>
  <c r="I578" i="10"/>
  <c r="J519" i="10"/>
  <c r="J518" i="10" s="1"/>
  <c r="I517" i="10"/>
  <c r="I516" i="10"/>
  <c r="H457" i="10"/>
  <c r="H456" i="10" s="1"/>
  <c r="J457" i="10"/>
  <c r="J456" i="10" s="1"/>
  <c r="I455" i="10"/>
  <c r="I454" i="10"/>
  <c r="I392" i="10"/>
  <c r="I391" i="10"/>
  <c r="H331" i="10"/>
  <c r="H330" i="10" s="1"/>
  <c r="J331" i="10"/>
  <c r="J330" i="10" s="1"/>
  <c r="L331" i="10"/>
  <c r="L330" i="10" s="1"/>
  <c r="I329" i="10"/>
  <c r="I328" i="10"/>
  <c r="H272" i="10"/>
  <c r="H271" i="10" s="1"/>
  <c r="J272" i="10"/>
  <c r="J271" i="10" s="1"/>
  <c r="I270" i="10"/>
  <c r="I269" i="10"/>
  <c r="H205" i="10"/>
  <c r="H204" i="10" s="1"/>
  <c r="I203" i="10"/>
  <c r="I202" i="10"/>
  <c r="J137" i="10"/>
  <c r="I136" i="10"/>
  <c r="I135" i="10"/>
  <c r="J101" i="10"/>
  <c r="H87" i="10"/>
  <c r="L87" i="10"/>
  <c r="J77" i="10"/>
  <c r="I76" i="10"/>
  <c r="I75" i="10"/>
  <c r="J59" i="10"/>
  <c r="J42" i="10"/>
  <c r="J29" i="10"/>
  <c r="L29" i="10"/>
  <c r="H29" i="10"/>
  <c r="H16" i="10"/>
  <c r="J16" i="10"/>
  <c r="L16" i="10"/>
  <c r="P52" i="4"/>
  <c r="P19" i="4"/>
  <c r="AV19" i="4" s="1"/>
  <c r="AF32" i="4"/>
  <c r="AF31" i="4"/>
  <c r="AV31" i="4" s="1"/>
  <c r="AN44" i="4"/>
  <c r="AR44" i="4"/>
  <c r="AR43" i="4"/>
  <c r="AR52" i="4" s="1"/>
  <c r="AN43" i="4"/>
  <c r="AN35" i="4"/>
  <c r="AJ35" i="4"/>
  <c r="AF35" i="4"/>
  <c r="AN34" i="4"/>
  <c r="AJ34" i="4"/>
  <c r="AF34" i="4"/>
  <c r="L17" i="4"/>
  <c r="AV17" i="4" s="1"/>
  <c r="L16" i="4"/>
  <c r="AV16" i="4" s="1"/>
  <c r="AR47" i="4"/>
  <c r="AV47" i="4" s="1"/>
  <c r="AR46" i="4"/>
  <c r="AV46" i="4" s="1"/>
  <c r="AB29" i="4"/>
  <c r="AV29" i="4" s="1"/>
  <c r="AB28" i="4"/>
  <c r="T23" i="4"/>
  <c r="AV23" i="4" s="1"/>
  <c r="T22" i="4"/>
  <c r="AV22" i="4" s="1"/>
  <c r="P20" i="4"/>
  <c r="AV20" i="4" s="1"/>
  <c r="D11" i="4"/>
  <c r="AV11" i="4" s="1"/>
  <c r="D10" i="4"/>
  <c r="AJ41" i="4"/>
  <c r="AN41" i="4"/>
  <c r="AN40" i="4"/>
  <c r="AJ40" i="4"/>
  <c r="I835" i="9"/>
  <c r="J835" i="9" s="1"/>
  <c r="G835" i="9"/>
  <c r="H835" i="9" s="1"/>
  <c r="I834" i="9"/>
  <c r="J834" i="9" s="1"/>
  <c r="G834" i="9"/>
  <c r="H834" i="9" s="1"/>
  <c r="I833" i="9"/>
  <c r="J833" i="9" s="1"/>
  <c r="G833" i="9"/>
  <c r="H833" i="9" s="1"/>
  <c r="I832" i="9"/>
  <c r="J832" i="9" s="1"/>
  <c r="G832" i="9"/>
  <c r="H832" i="9" s="1"/>
  <c r="I831" i="9"/>
  <c r="J831" i="9" s="1"/>
  <c r="G831" i="9"/>
  <c r="H831" i="9" s="1"/>
  <c r="I830" i="9"/>
  <c r="J830" i="9" s="1"/>
  <c r="G830" i="9"/>
  <c r="H830" i="9" s="1"/>
  <c r="I829" i="9"/>
  <c r="J829" i="9" s="1"/>
  <c r="J828" i="9" s="1"/>
  <c r="G829" i="9"/>
  <c r="H829" i="9" s="1"/>
  <c r="H828" i="9" s="1"/>
  <c r="J826" i="9"/>
  <c r="I826" i="9"/>
  <c r="H826" i="9"/>
  <c r="G826" i="9"/>
  <c r="K826" i="9" s="1"/>
  <c r="L826" i="9" s="1"/>
  <c r="I825" i="9"/>
  <c r="J825" i="9" s="1"/>
  <c r="H825" i="9"/>
  <c r="G825" i="9"/>
  <c r="K825" i="9" s="1"/>
  <c r="L825" i="9" s="1"/>
  <c r="J824" i="9"/>
  <c r="I824" i="9"/>
  <c r="G824" i="9"/>
  <c r="H824" i="9" s="1"/>
  <c r="H822" i="9" s="1"/>
  <c r="I823" i="9"/>
  <c r="J823" i="9" s="1"/>
  <c r="J822" i="9" s="1"/>
  <c r="H823" i="9"/>
  <c r="G823" i="9"/>
  <c r="K823" i="9" s="1"/>
  <c r="L823" i="9" s="1"/>
  <c r="I820" i="9"/>
  <c r="J820" i="9" s="1"/>
  <c r="H820" i="9"/>
  <c r="G820" i="9"/>
  <c r="K820" i="9" s="1"/>
  <c r="L820" i="9" s="1"/>
  <c r="J819" i="9"/>
  <c r="I819" i="9"/>
  <c r="G819" i="9"/>
  <c r="H819" i="9" s="1"/>
  <c r="I818" i="9"/>
  <c r="J818" i="9" s="1"/>
  <c r="H818" i="9"/>
  <c r="G818" i="9"/>
  <c r="K818" i="9" s="1"/>
  <c r="L818" i="9" s="1"/>
  <c r="J817" i="9"/>
  <c r="I817" i="9"/>
  <c r="G817" i="9"/>
  <c r="H817" i="9" s="1"/>
  <c r="I816" i="9"/>
  <c r="J816" i="9" s="1"/>
  <c r="G816" i="9"/>
  <c r="H816" i="9" s="1"/>
  <c r="I815" i="9"/>
  <c r="J815" i="9" s="1"/>
  <c r="G815" i="9"/>
  <c r="H815" i="9" s="1"/>
  <c r="I814" i="9"/>
  <c r="J814" i="9" s="1"/>
  <c r="G814" i="9"/>
  <c r="H814" i="9" s="1"/>
  <c r="I813" i="9"/>
  <c r="J813" i="9" s="1"/>
  <c r="G813" i="9"/>
  <c r="H813" i="9" s="1"/>
  <c r="I812" i="9"/>
  <c r="J812" i="9" s="1"/>
  <c r="G812" i="9"/>
  <c r="H812" i="9" s="1"/>
  <c r="I811" i="9"/>
  <c r="J811" i="9" s="1"/>
  <c r="G811" i="9"/>
  <c r="H811" i="9" s="1"/>
  <c r="I810" i="9"/>
  <c r="J810" i="9" s="1"/>
  <c r="G810" i="9"/>
  <c r="H810" i="9" s="1"/>
  <c r="I809" i="9"/>
  <c r="J809" i="9" s="1"/>
  <c r="G809" i="9"/>
  <c r="H809" i="9" s="1"/>
  <c r="I808" i="9"/>
  <c r="J808" i="9" s="1"/>
  <c r="G808" i="9"/>
  <c r="H808" i="9" s="1"/>
  <c r="I807" i="9"/>
  <c r="J807" i="9" s="1"/>
  <c r="G807" i="9"/>
  <c r="H807" i="9" s="1"/>
  <c r="I806" i="9"/>
  <c r="J806" i="9" s="1"/>
  <c r="G806" i="9"/>
  <c r="H806" i="9" s="1"/>
  <c r="J803" i="9"/>
  <c r="I803" i="9"/>
  <c r="H803" i="9"/>
  <c r="G803" i="9"/>
  <c r="K803" i="9" s="1"/>
  <c r="L803" i="9" s="1"/>
  <c r="J802" i="9"/>
  <c r="I802" i="9"/>
  <c r="H802" i="9"/>
  <c r="G802" i="9"/>
  <c r="K802" i="9" s="1"/>
  <c r="L802" i="9" s="1"/>
  <c r="J801" i="9"/>
  <c r="I801" i="9"/>
  <c r="H801" i="9"/>
  <c r="G801" i="9"/>
  <c r="K801" i="9" s="1"/>
  <c r="L801" i="9" s="1"/>
  <c r="J800" i="9"/>
  <c r="I800" i="9"/>
  <c r="H800" i="9"/>
  <c r="G800" i="9"/>
  <c r="K800" i="9" s="1"/>
  <c r="L800" i="9" s="1"/>
  <c r="J799" i="9"/>
  <c r="I799" i="9"/>
  <c r="H799" i="9"/>
  <c r="G799" i="9"/>
  <c r="K799" i="9" s="1"/>
  <c r="L799" i="9" s="1"/>
  <c r="J798" i="9"/>
  <c r="I798" i="9"/>
  <c r="H798" i="9"/>
  <c r="G798" i="9"/>
  <c r="K798" i="9" s="1"/>
  <c r="L798" i="9" s="1"/>
  <c r="J797" i="9"/>
  <c r="I797" i="9"/>
  <c r="H797" i="9"/>
  <c r="G797" i="9"/>
  <c r="K797" i="9" s="1"/>
  <c r="L797" i="9" s="1"/>
  <c r="J796" i="9"/>
  <c r="I796" i="9"/>
  <c r="H796" i="9"/>
  <c r="G796" i="9"/>
  <c r="K796" i="9" s="1"/>
  <c r="L796" i="9" s="1"/>
  <c r="J795" i="9"/>
  <c r="I795" i="9"/>
  <c r="H795" i="9"/>
  <c r="G795" i="9"/>
  <c r="K795" i="9" s="1"/>
  <c r="L795" i="9" s="1"/>
  <c r="J794" i="9"/>
  <c r="I794" i="9"/>
  <c r="H794" i="9"/>
  <c r="G794" i="9"/>
  <c r="K794" i="9" s="1"/>
  <c r="L794" i="9" s="1"/>
  <c r="J793" i="9"/>
  <c r="J792" i="9" s="1"/>
  <c r="I793" i="9"/>
  <c r="G793" i="9"/>
  <c r="H793" i="9" s="1"/>
  <c r="H792" i="9" s="1"/>
  <c r="J789" i="9"/>
  <c r="I789" i="9"/>
  <c r="G789" i="9"/>
  <c r="H789" i="9" s="1"/>
  <c r="I788" i="9"/>
  <c r="J788" i="9" s="1"/>
  <c r="H788" i="9"/>
  <c r="G788" i="9"/>
  <c r="K788" i="9" s="1"/>
  <c r="L788" i="9" s="1"/>
  <c r="J787" i="9"/>
  <c r="I787" i="9"/>
  <c r="G787" i="9"/>
  <c r="H787" i="9" s="1"/>
  <c r="I786" i="9"/>
  <c r="J786" i="9" s="1"/>
  <c r="H786" i="9"/>
  <c r="G786" i="9"/>
  <c r="K786" i="9" s="1"/>
  <c r="L786" i="9" s="1"/>
  <c r="J785" i="9"/>
  <c r="I785" i="9"/>
  <c r="G785" i="9"/>
  <c r="H785" i="9" s="1"/>
  <c r="I784" i="9"/>
  <c r="J784" i="9" s="1"/>
  <c r="H784" i="9"/>
  <c r="G784" i="9"/>
  <c r="K784" i="9" s="1"/>
  <c r="L784" i="9" s="1"/>
  <c r="J783" i="9"/>
  <c r="I783" i="9"/>
  <c r="G783" i="9"/>
  <c r="H783" i="9" s="1"/>
  <c r="I782" i="9"/>
  <c r="J782" i="9" s="1"/>
  <c r="H782" i="9"/>
  <c r="G782" i="9"/>
  <c r="K782" i="9" s="1"/>
  <c r="L782" i="9" s="1"/>
  <c r="J781" i="9"/>
  <c r="I781" i="9"/>
  <c r="G781" i="9"/>
  <c r="H781" i="9" s="1"/>
  <c r="I780" i="9"/>
  <c r="J780" i="9" s="1"/>
  <c r="H780" i="9"/>
  <c r="G780" i="9"/>
  <c r="K780" i="9" s="1"/>
  <c r="L780" i="9" s="1"/>
  <c r="J779" i="9"/>
  <c r="I779" i="9"/>
  <c r="G779" i="9"/>
  <c r="H779" i="9" s="1"/>
  <c r="H778" i="9" s="1"/>
  <c r="H777" i="9" s="1"/>
  <c r="J772" i="9"/>
  <c r="I772" i="9"/>
  <c r="G772" i="9"/>
  <c r="H772" i="9" s="1"/>
  <c r="I771" i="9"/>
  <c r="J771" i="9" s="1"/>
  <c r="H771" i="9"/>
  <c r="G771" i="9"/>
  <c r="K771" i="9" s="1"/>
  <c r="L771" i="9" s="1"/>
  <c r="J770" i="9"/>
  <c r="I770" i="9"/>
  <c r="G770" i="9"/>
  <c r="H770" i="9" s="1"/>
  <c r="I769" i="9"/>
  <c r="J769" i="9" s="1"/>
  <c r="H769" i="9"/>
  <c r="G769" i="9"/>
  <c r="K769" i="9" s="1"/>
  <c r="L769" i="9" s="1"/>
  <c r="J768" i="9"/>
  <c r="I768" i="9"/>
  <c r="G768" i="9"/>
  <c r="H768" i="9" s="1"/>
  <c r="I767" i="9"/>
  <c r="J767" i="9" s="1"/>
  <c r="H767" i="9"/>
  <c r="G767" i="9"/>
  <c r="K767" i="9" s="1"/>
  <c r="L767" i="9" s="1"/>
  <c r="J766" i="9"/>
  <c r="I766" i="9"/>
  <c r="G766" i="9"/>
  <c r="H766" i="9" s="1"/>
  <c r="I765" i="9"/>
  <c r="J765" i="9" s="1"/>
  <c r="H765" i="9"/>
  <c r="G765" i="9"/>
  <c r="K765" i="9" s="1"/>
  <c r="L765" i="9" s="1"/>
  <c r="J762" i="9"/>
  <c r="I762" i="9"/>
  <c r="G762" i="9"/>
  <c r="H762" i="9" s="1"/>
  <c r="I761" i="9"/>
  <c r="J761" i="9" s="1"/>
  <c r="H761" i="9"/>
  <c r="G761" i="9"/>
  <c r="K761" i="9" s="1"/>
  <c r="L761" i="9" s="1"/>
  <c r="J760" i="9"/>
  <c r="I760" i="9"/>
  <c r="G760" i="9"/>
  <c r="H760" i="9" s="1"/>
  <c r="I759" i="9"/>
  <c r="J759" i="9" s="1"/>
  <c r="G759" i="9"/>
  <c r="K759" i="9" s="1"/>
  <c r="L759" i="9" s="1"/>
  <c r="I758" i="9"/>
  <c r="J758" i="9" s="1"/>
  <c r="J757" i="9" s="1"/>
  <c r="G758" i="9"/>
  <c r="H758" i="9" s="1"/>
  <c r="J755" i="9"/>
  <c r="I755" i="9"/>
  <c r="H755" i="9"/>
  <c r="G755" i="9"/>
  <c r="K755" i="9" s="1"/>
  <c r="L755" i="9" s="1"/>
  <c r="J754" i="9"/>
  <c r="I754" i="9"/>
  <c r="H754" i="9"/>
  <c r="G754" i="9"/>
  <c r="K754" i="9" s="1"/>
  <c r="L754" i="9" s="1"/>
  <c r="J753" i="9"/>
  <c r="I753" i="9"/>
  <c r="G753" i="9"/>
  <c r="H753" i="9" s="1"/>
  <c r="I752" i="9"/>
  <c r="J752" i="9" s="1"/>
  <c r="H752" i="9"/>
  <c r="G752" i="9"/>
  <c r="J751" i="9"/>
  <c r="I751" i="9"/>
  <c r="G751" i="9"/>
  <c r="H751" i="9" s="1"/>
  <c r="I750" i="9"/>
  <c r="J750" i="9" s="1"/>
  <c r="H750" i="9"/>
  <c r="G750" i="9"/>
  <c r="J749" i="9"/>
  <c r="I749" i="9"/>
  <c r="G749" i="9"/>
  <c r="H749" i="9" s="1"/>
  <c r="I748" i="9"/>
  <c r="J748" i="9" s="1"/>
  <c r="H748" i="9"/>
  <c r="G748" i="9"/>
  <c r="J747" i="9"/>
  <c r="I747" i="9"/>
  <c r="G747" i="9"/>
  <c r="H747" i="9" s="1"/>
  <c r="I746" i="9"/>
  <c r="J746" i="9" s="1"/>
  <c r="H746" i="9"/>
  <c r="G746" i="9"/>
  <c r="J745" i="9"/>
  <c r="I745" i="9"/>
  <c r="G745" i="9"/>
  <c r="H745" i="9" s="1"/>
  <c r="I744" i="9"/>
  <c r="J744" i="9" s="1"/>
  <c r="H744" i="9"/>
  <c r="G744" i="9"/>
  <c r="I743" i="9"/>
  <c r="J743" i="9" s="1"/>
  <c r="G743" i="9"/>
  <c r="H743" i="9" s="1"/>
  <c r="I742" i="9"/>
  <c r="J742" i="9" s="1"/>
  <c r="G742" i="9"/>
  <c r="H742" i="9" s="1"/>
  <c r="I741" i="9"/>
  <c r="J741" i="9" s="1"/>
  <c r="G741" i="9"/>
  <c r="H741" i="9" s="1"/>
  <c r="J738" i="9"/>
  <c r="I738" i="9"/>
  <c r="H738" i="9"/>
  <c r="G738" i="9"/>
  <c r="K738" i="9" s="1"/>
  <c r="L738" i="9" s="1"/>
  <c r="J737" i="9"/>
  <c r="I737" i="9"/>
  <c r="H737" i="9"/>
  <c r="G737" i="9"/>
  <c r="K737" i="9" s="1"/>
  <c r="L737" i="9" s="1"/>
  <c r="J736" i="9"/>
  <c r="I736" i="9"/>
  <c r="H736" i="9"/>
  <c r="G736" i="9"/>
  <c r="K736" i="9" s="1"/>
  <c r="L736" i="9" s="1"/>
  <c r="J735" i="9"/>
  <c r="I735" i="9"/>
  <c r="H735" i="9"/>
  <c r="G735" i="9"/>
  <c r="K735" i="9" s="1"/>
  <c r="L735" i="9" s="1"/>
  <c r="I734" i="9"/>
  <c r="J734" i="9" s="1"/>
  <c r="G734" i="9"/>
  <c r="K734" i="9" s="1"/>
  <c r="L734" i="9" s="1"/>
  <c r="I733" i="9"/>
  <c r="J733" i="9" s="1"/>
  <c r="G733" i="9"/>
  <c r="H733" i="9" s="1"/>
  <c r="I732" i="9"/>
  <c r="J732" i="9" s="1"/>
  <c r="G732" i="9"/>
  <c r="K732" i="9" s="1"/>
  <c r="L732" i="9" s="1"/>
  <c r="I731" i="9"/>
  <c r="J731" i="9" s="1"/>
  <c r="G731" i="9"/>
  <c r="H731" i="9" s="1"/>
  <c r="I730" i="9"/>
  <c r="J730" i="9" s="1"/>
  <c r="G730" i="9"/>
  <c r="K730" i="9" s="1"/>
  <c r="L730" i="9" s="1"/>
  <c r="I729" i="9"/>
  <c r="J729" i="9" s="1"/>
  <c r="G729" i="9"/>
  <c r="H729" i="9" s="1"/>
  <c r="I728" i="9"/>
  <c r="J728" i="9" s="1"/>
  <c r="J727" i="9" s="1"/>
  <c r="G728" i="9"/>
  <c r="K728" i="9" s="1"/>
  <c r="L728" i="9" s="1"/>
  <c r="I724" i="9"/>
  <c r="J724" i="9" s="1"/>
  <c r="G724" i="9"/>
  <c r="K724" i="9" s="1"/>
  <c r="L724" i="9" s="1"/>
  <c r="I723" i="9"/>
  <c r="J723" i="9" s="1"/>
  <c r="G723" i="9"/>
  <c r="H723" i="9" s="1"/>
  <c r="I722" i="9"/>
  <c r="J722" i="9" s="1"/>
  <c r="G722" i="9"/>
  <c r="K722" i="9" s="1"/>
  <c r="L722" i="9" s="1"/>
  <c r="I721" i="9"/>
  <c r="J721" i="9" s="1"/>
  <c r="G721" i="9"/>
  <c r="H721" i="9" s="1"/>
  <c r="I720" i="9"/>
  <c r="J720" i="9" s="1"/>
  <c r="G720" i="9"/>
  <c r="K720" i="9" s="1"/>
  <c r="L720" i="9" s="1"/>
  <c r="I719" i="9"/>
  <c r="J719" i="9" s="1"/>
  <c r="G719" i="9"/>
  <c r="H719" i="9" s="1"/>
  <c r="I718" i="9"/>
  <c r="J718" i="9" s="1"/>
  <c r="G718" i="9"/>
  <c r="K718" i="9" s="1"/>
  <c r="L718" i="9" s="1"/>
  <c r="I717" i="9"/>
  <c r="J717" i="9" s="1"/>
  <c r="J716" i="9" s="1"/>
  <c r="J715" i="9" s="1"/>
  <c r="G717" i="9"/>
  <c r="H717" i="9" s="1"/>
  <c r="I714" i="9"/>
  <c r="I713" i="9"/>
  <c r="J710" i="9"/>
  <c r="I710" i="9"/>
  <c r="H710" i="9"/>
  <c r="G710" i="9"/>
  <c r="K710" i="9" s="1"/>
  <c r="L710" i="9" s="1"/>
  <c r="J709" i="9"/>
  <c r="I709" i="9"/>
  <c r="H709" i="9"/>
  <c r="G709" i="9"/>
  <c r="K709" i="9" s="1"/>
  <c r="L709" i="9" s="1"/>
  <c r="J708" i="9"/>
  <c r="I708" i="9"/>
  <c r="H708" i="9"/>
  <c r="G708" i="9"/>
  <c r="K708" i="9" s="1"/>
  <c r="L708" i="9" s="1"/>
  <c r="J707" i="9"/>
  <c r="I707" i="9"/>
  <c r="H707" i="9"/>
  <c r="G707" i="9"/>
  <c r="K707" i="9" s="1"/>
  <c r="L707" i="9" s="1"/>
  <c r="J706" i="9"/>
  <c r="I706" i="9"/>
  <c r="H706" i="9"/>
  <c r="G706" i="9"/>
  <c r="K706" i="9" s="1"/>
  <c r="L706" i="9" s="1"/>
  <c r="J705" i="9"/>
  <c r="I705" i="9"/>
  <c r="H705" i="9"/>
  <c r="G705" i="9"/>
  <c r="K705" i="9" s="1"/>
  <c r="L705" i="9" s="1"/>
  <c r="I704" i="9"/>
  <c r="J704" i="9" s="1"/>
  <c r="H704" i="9"/>
  <c r="G704" i="9"/>
  <c r="K704" i="9" s="1"/>
  <c r="L704" i="9" s="1"/>
  <c r="J703" i="9"/>
  <c r="I703" i="9"/>
  <c r="G703" i="9"/>
  <c r="H703" i="9" s="1"/>
  <c r="H701" i="9" s="1"/>
  <c r="I702" i="9"/>
  <c r="J702" i="9" s="1"/>
  <c r="H702" i="9"/>
  <c r="G702" i="9"/>
  <c r="J701" i="9"/>
  <c r="J699" i="9"/>
  <c r="I699" i="9"/>
  <c r="G699" i="9"/>
  <c r="H699" i="9" s="1"/>
  <c r="L698" i="9"/>
  <c r="I698" i="9"/>
  <c r="J698" i="9" s="1"/>
  <c r="H698" i="9"/>
  <c r="G698" i="9"/>
  <c r="K698" i="9" s="1"/>
  <c r="J697" i="9"/>
  <c r="I697" i="9"/>
  <c r="G697" i="9"/>
  <c r="H697" i="9" s="1"/>
  <c r="L696" i="9"/>
  <c r="I696" i="9"/>
  <c r="J696" i="9" s="1"/>
  <c r="H696" i="9"/>
  <c r="G696" i="9"/>
  <c r="K696" i="9" s="1"/>
  <c r="J695" i="9"/>
  <c r="I695" i="9"/>
  <c r="G695" i="9"/>
  <c r="H695" i="9" s="1"/>
  <c r="I694" i="9"/>
  <c r="J694" i="9" s="1"/>
  <c r="J693" i="9" s="1"/>
  <c r="G694" i="9"/>
  <c r="H694" i="9" s="1"/>
  <c r="H693" i="9" s="1"/>
  <c r="I691" i="9"/>
  <c r="J691" i="9" s="1"/>
  <c r="H691" i="9"/>
  <c r="G691" i="9"/>
  <c r="K690" i="9"/>
  <c r="L690" i="9" s="1"/>
  <c r="J690" i="9"/>
  <c r="I690" i="9"/>
  <c r="G690" i="9"/>
  <c r="H690" i="9" s="1"/>
  <c r="I689" i="9"/>
  <c r="J689" i="9" s="1"/>
  <c r="H689" i="9"/>
  <c r="G689" i="9"/>
  <c r="J688" i="9"/>
  <c r="I688" i="9"/>
  <c r="G688" i="9"/>
  <c r="H688" i="9" s="1"/>
  <c r="I687" i="9"/>
  <c r="J687" i="9" s="1"/>
  <c r="H687" i="9"/>
  <c r="G687" i="9"/>
  <c r="K687" i="9" s="1"/>
  <c r="L687" i="9" s="1"/>
  <c r="J686" i="9"/>
  <c r="I686" i="9"/>
  <c r="G686" i="9"/>
  <c r="H686" i="9" s="1"/>
  <c r="I685" i="9"/>
  <c r="J685" i="9" s="1"/>
  <c r="H685" i="9"/>
  <c r="G685" i="9"/>
  <c r="K685" i="9" s="1"/>
  <c r="L685" i="9" s="1"/>
  <c r="J684" i="9"/>
  <c r="I684" i="9"/>
  <c r="G684" i="9"/>
  <c r="H684" i="9" s="1"/>
  <c r="I683" i="9"/>
  <c r="J683" i="9" s="1"/>
  <c r="H683" i="9"/>
  <c r="G683" i="9"/>
  <c r="K683" i="9" s="1"/>
  <c r="L683" i="9" s="1"/>
  <c r="J682" i="9"/>
  <c r="I682" i="9"/>
  <c r="G682" i="9"/>
  <c r="H682" i="9" s="1"/>
  <c r="I681" i="9"/>
  <c r="J681" i="9" s="1"/>
  <c r="H681" i="9"/>
  <c r="G681" i="9"/>
  <c r="K681" i="9" s="1"/>
  <c r="L681" i="9" s="1"/>
  <c r="J680" i="9"/>
  <c r="I680" i="9"/>
  <c r="G680" i="9"/>
  <c r="H680" i="9" s="1"/>
  <c r="I679" i="9"/>
  <c r="J679" i="9" s="1"/>
  <c r="H679" i="9"/>
  <c r="G679" i="9"/>
  <c r="K679" i="9" s="1"/>
  <c r="L679" i="9" s="1"/>
  <c r="J678" i="9"/>
  <c r="I678" i="9"/>
  <c r="G678" i="9"/>
  <c r="H678" i="9" s="1"/>
  <c r="H676" i="9" s="1"/>
  <c r="I677" i="9"/>
  <c r="J677" i="9" s="1"/>
  <c r="J676" i="9" s="1"/>
  <c r="H677" i="9"/>
  <c r="G677" i="9"/>
  <c r="K677" i="9" s="1"/>
  <c r="L677" i="9" s="1"/>
  <c r="I674" i="9"/>
  <c r="J674" i="9" s="1"/>
  <c r="H674" i="9"/>
  <c r="G674" i="9"/>
  <c r="J673" i="9"/>
  <c r="I673" i="9"/>
  <c r="G673" i="9"/>
  <c r="H673" i="9" s="1"/>
  <c r="I672" i="9"/>
  <c r="J672" i="9" s="1"/>
  <c r="H672" i="9"/>
  <c r="G672" i="9"/>
  <c r="K672" i="9" s="1"/>
  <c r="L672" i="9" s="1"/>
  <c r="J671" i="9"/>
  <c r="I671" i="9"/>
  <c r="G671" i="9"/>
  <c r="K671" i="9" s="1"/>
  <c r="L671" i="9" s="1"/>
  <c r="I670" i="9"/>
  <c r="J670" i="9" s="1"/>
  <c r="H670" i="9"/>
  <c r="G670" i="9"/>
  <c r="J669" i="9"/>
  <c r="I669" i="9"/>
  <c r="G669" i="9"/>
  <c r="H669" i="9" s="1"/>
  <c r="I668" i="9"/>
  <c r="J668" i="9" s="1"/>
  <c r="G668" i="9"/>
  <c r="H668" i="9" s="1"/>
  <c r="I667" i="9"/>
  <c r="J667" i="9" s="1"/>
  <c r="G667" i="9"/>
  <c r="H667" i="9" s="1"/>
  <c r="J666" i="9"/>
  <c r="I666" i="9"/>
  <c r="G666" i="9"/>
  <c r="H666" i="9" s="1"/>
  <c r="K665" i="9"/>
  <c r="L665" i="9" s="1"/>
  <c r="I665" i="9"/>
  <c r="J665" i="9" s="1"/>
  <c r="H665" i="9"/>
  <c r="G665" i="9"/>
  <c r="I664" i="9"/>
  <c r="J664" i="9" s="1"/>
  <c r="G664" i="9"/>
  <c r="H664" i="9" s="1"/>
  <c r="I663" i="9"/>
  <c r="J663" i="9" s="1"/>
  <c r="G663" i="9"/>
  <c r="K663" i="9" s="1"/>
  <c r="L663" i="9" s="1"/>
  <c r="J662" i="9"/>
  <c r="I662" i="9"/>
  <c r="G662" i="9"/>
  <c r="H662" i="9" s="1"/>
  <c r="K661" i="9"/>
  <c r="L661" i="9" s="1"/>
  <c r="I661" i="9"/>
  <c r="J661" i="9" s="1"/>
  <c r="H661" i="9"/>
  <c r="G661" i="9"/>
  <c r="K660" i="9"/>
  <c r="L660" i="9" s="1"/>
  <c r="I660" i="9"/>
  <c r="J660" i="9" s="1"/>
  <c r="G660" i="9"/>
  <c r="H660" i="9" s="1"/>
  <c r="I659" i="9"/>
  <c r="J659" i="9" s="1"/>
  <c r="G659" i="9"/>
  <c r="H659" i="9" s="1"/>
  <c r="K655" i="9"/>
  <c r="L655" i="9" s="1"/>
  <c r="I655" i="9"/>
  <c r="J655" i="9" s="1"/>
  <c r="H655" i="9"/>
  <c r="G655" i="9"/>
  <c r="I654" i="9"/>
  <c r="K654" i="9" s="1"/>
  <c r="L654" i="9" s="1"/>
  <c r="G654" i="9"/>
  <c r="H654" i="9" s="1"/>
  <c r="I653" i="9"/>
  <c r="J653" i="9" s="1"/>
  <c r="G653" i="9"/>
  <c r="K653" i="9" s="1"/>
  <c r="L653" i="9" s="1"/>
  <c r="J652" i="9"/>
  <c r="I652" i="9"/>
  <c r="H652" i="9"/>
  <c r="G652" i="9"/>
  <c r="K652" i="9" s="1"/>
  <c r="L652" i="9" s="1"/>
  <c r="J651" i="9"/>
  <c r="I651" i="9"/>
  <c r="H651" i="9"/>
  <c r="G651" i="9"/>
  <c r="K651" i="9" s="1"/>
  <c r="L651" i="9" s="1"/>
  <c r="J650" i="9"/>
  <c r="I650" i="9"/>
  <c r="H650" i="9"/>
  <c r="G650" i="9"/>
  <c r="K650" i="9" s="1"/>
  <c r="L650" i="9" s="1"/>
  <c r="J649" i="9"/>
  <c r="I649" i="9"/>
  <c r="H649" i="9"/>
  <c r="G649" i="9"/>
  <c r="K649" i="9" s="1"/>
  <c r="L649" i="9" s="1"/>
  <c r="J648" i="9"/>
  <c r="I648" i="9"/>
  <c r="H648" i="9"/>
  <c r="G648" i="9"/>
  <c r="K648" i="9" s="1"/>
  <c r="L648" i="9" s="1"/>
  <c r="J647" i="9"/>
  <c r="I647" i="9"/>
  <c r="H647" i="9"/>
  <c r="G647" i="9"/>
  <c r="K647" i="9" s="1"/>
  <c r="L647" i="9" s="1"/>
  <c r="I644" i="9"/>
  <c r="I643" i="9"/>
  <c r="I640" i="9"/>
  <c r="J640" i="9" s="1"/>
  <c r="G640" i="9"/>
  <c r="H640" i="9" s="1"/>
  <c r="I639" i="9"/>
  <c r="J639" i="9" s="1"/>
  <c r="G639" i="9"/>
  <c r="K639" i="9" s="1"/>
  <c r="L639" i="9" s="1"/>
  <c r="I638" i="9"/>
  <c r="J638" i="9" s="1"/>
  <c r="G638" i="9"/>
  <c r="H638" i="9" s="1"/>
  <c r="I637" i="9"/>
  <c r="J637" i="9" s="1"/>
  <c r="G637" i="9"/>
  <c r="K637" i="9" s="1"/>
  <c r="L637" i="9" s="1"/>
  <c r="I636" i="9"/>
  <c r="J636" i="9" s="1"/>
  <c r="G636" i="9"/>
  <c r="H636" i="9" s="1"/>
  <c r="I635" i="9"/>
  <c r="J635" i="9" s="1"/>
  <c r="G635" i="9"/>
  <c r="K635" i="9" s="1"/>
  <c r="L635" i="9" s="1"/>
  <c r="I634" i="9"/>
  <c r="J634" i="9" s="1"/>
  <c r="G634" i="9"/>
  <c r="H634" i="9" s="1"/>
  <c r="I633" i="9"/>
  <c r="J633" i="9" s="1"/>
  <c r="G633" i="9"/>
  <c r="K633" i="9" s="1"/>
  <c r="L633" i="9" s="1"/>
  <c r="I632" i="9"/>
  <c r="J632" i="9" s="1"/>
  <c r="G632" i="9"/>
  <c r="H632" i="9" s="1"/>
  <c r="I631" i="9"/>
  <c r="J631" i="9" s="1"/>
  <c r="J630" i="9" s="1"/>
  <c r="G631" i="9"/>
  <c r="K631" i="9" s="1"/>
  <c r="L631" i="9" s="1"/>
  <c r="J628" i="9"/>
  <c r="I628" i="9"/>
  <c r="H628" i="9"/>
  <c r="G628" i="9"/>
  <c r="K628" i="9" s="1"/>
  <c r="L628" i="9" s="1"/>
  <c r="J627" i="9"/>
  <c r="I627" i="9"/>
  <c r="H627" i="9"/>
  <c r="G627" i="9"/>
  <c r="K627" i="9" s="1"/>
  <c r="L627" i="9" s="1"/>
  <c r="J626" i="9"/>
  <c r="I626" i="9"/>
  <c r="H626" i="9"/>
  <c r="G626" i="9"/>
  <c r="K626" i="9" s="1"/>
  <c r="L626" i="9" s="1"/>
  <c r="J625" i="9"/>
  <c r="I625" i="9"/>
  <c r="H625" i="9"/>
  <c r="H623" i="9" s="1"/>
  <c r="G625" i="9"/>
  <c r="K625" i="9" s="1"/>
  <c r="L625" i="9" s="1"/>
  <c r="J624" i="9"/>
  <c r="J623" i="9" s="1"/>
  <c r="I624" i="9"/>
  <c r="H624" i="9"/>
  <c r="G624" i="9"/>
  <c r="K624" i="9" s="1"/>
  <c r="L624" i="9" s="1"/>
  <c r="L623" i="9" s="1"/>
  <c r="J621" i="9"/>
  <c r="I621" i="9"/>
  <c r="G621" i="9"/>
  <c r="H621" i="9" s="1"/>
  <c r="I620" i="9"/>
  <c r="J620" i="9" s="1"/>
  <c r="H620" i="9"/>
  <c r="G620" i="9"/>
  <c r="K620" i="9" s="1"/>
  <c r="L620" i="9" s="1"/>
  <c r="J619" i="9"/>
  <c r="I619" i="9"/>
  <c r="G619" i="9"/>
  <c r="H619" i="9" s="1"/>
  <c r="I618" i="9"/>
  <c r="J618" i="9" s="1"/>
  <c r="H618" i="9"/>
  <c r="G618" i="9"/>
  <c r="K618" i="9" s="1"/>
  <c r="L618" i="9" s="1"/>
  <c r="I617" i="9"/>
  <c r="J617" i="9" s="1"/>
  <c r="G617" i="9"/>
  <c r="H617" i="9" s="1"/>
  <c r="I616" i="9"/>
  <c r="J616" i="9" s="1"/>
  <c r="G616" i="9"/>
  <c r="K616" i="9" s="1"/>
  <c r="L616" i="9" s="1"/>
  <c r="I615" i="9"/>
  <c r="J615" i="9" s="1"/>
  <c r="G615" i="9"/>
  <c r="H615" i="9" s="1"/>
  <c r="I614" i="9"/>
  <c r="J614" i="9" s="1"/>
  <c r="G614" i="9"/>
  <c r="I613" i="9"/>
  <c r="J613" i="9" s="1"/>
  <c r="G613" i="9"/>
  <c r="H613" i="9" s="1"/>
  <c r="I612" i="9"/>
  <c r="J612" i="9" s="1"/>
  <c r="G612" i="9"/>
  <c r="K612" i="9" s="1"/>
  <c r="L612" i="9" s="1"/>
  <c r="I611" i="9"/>
  <c r="J611" i="9" s="1"/>
  <c r="G611" i="9"/>
  <c r="H611" i="9" s="1"/>
  <c r="I610" i="9"/>
  <c r="J610" i="9" s="1"/>
  <c r="G610" i="9"/>
  <c r="K610" i="9" s="1"/>
  <c r="L610" i="9" s="1"/>
  <c r="K609" i="9"/>
  <c r="L609" i="9" s="1"/>
  <c r="I609" i="9"/>
  <c r="J609" i="9" s="1"/>
  <c r="G609" i="9"/>
  <c r="H609" i="9" s="1"/>
  <c r="I608" i="9"/>
  <c r="J608" i="9" s="1"/>
  <c r="G608" i="9"/>
  <c r="K608" i="9" s="1"/>
  <c r="L608" i="9" s="1"/>
  <c r="I607" i="9"/>
  <c r="J607" i="9" s="1"/>
  <c r="G607" i="9"/>
  <c r="H607" i="9" s="1"/>
  <c r="J604" i="9"/>
  <c r="I604" i="9"/>
  <c r="H604" i="9"/>
  <c r="G604" i="9"/>
  <c r="K604" i="9" s="1"/>
  <c r="L604" i="9" s="1"/>
  <c r="J603" i="9"/>
  <c r="I603" i="9"/>
  <c r="H603" i="9"/>
  <c r="G603" i="9"/>
  <c r="K603" i="9" s="1"/>
  <c r="L603" i="9" s="1"/>
  <c r="J602" i="9"/>
  <c r="I602" i="9"/>
  <c r="H602" i="9"/>
  <c r="G602" i="9"/>
  <c r="K602" i="9" s="1"/>
  <c r="L602" i="9" s="1"/>
  <c r="J601" i="9"/>
  <c r="I601" i="9"/>
  <c r="H601" i="9"/>
  <c r="G601" i="9"/>
  <c r="K601" i="9" s="1"/>
  <c r="L601" i="9" s="1"/>
  <c r="J600" i="9"/>
  <c r="I600" i="9"/>
  <c r="H600" i="9"/>
  <c r="G600" i="9"/>
  <c r="K600" i="9" s="1"/>
  <c r="L600" i="9" s="1"/>
  <c r="J599" i="9"/>
  <c r="I599" i="9"/>
  <c r="H599" i="9"/>
  <c r="G599" i="9"/>
  <c r="K599" i="9" s="1"/>
  <c r="L599" i="9" s="1"/>
  <c r="J598" i="9"/>
  <c r="I598" i="9"/>
  <c r="H598" i="9"/>
  <c r="G598" i="9"/>
  <c r="K598" i="9" s="1"/>
  <c r="L598" i="9" s="1"/>
  <c r="J597" i="9"/>
  <c r="I597" i="9"/>
  <c r="H597" i="9"/>
  <c r="G597" i="9"/>
  <c r="K597" i="9" s="1"/>
  <c r="L597" i="9" s="1"/>
  <c r="J596" i="9"/>
  <c r="I596" i="9"/>
  <c r="H596" i="9"/>
  <c r="G596" i="9"/>
  <c r="K596" i="9" s="1"/>
  <c r="L596" i="9" s="1"/>
  <c r="J595" i="9"/>
  <c r="I595" i="9"/>
  <c r="H595" i="9"/>
  <c r="G595" i="9"/>
  <c r="K595" i="9" s="1"/>
  <c r="L595" i="9" s="1"/>
  <c r="J594" i="9"/>
  <c r="I594" i="9"/>
  <c r="H594" i="9"/>
  <c r="H593" i="9" s="1"/>
  <c r="G594" i="9"/>
  <c r="K594" i="9" s="1"/>
  <c r="L594" i="9" s="1"/>
  <c r="L593" i="9" s="1"/>
  <c r="J590" i="9"/>
  <c r="I590" i="9"/>
  <c r="H590" i="9"/>
  <c r="G590" i="9"/>
  <c r="K590" i="9" s="1"/>
  <c r="L590" i="9" s="1"/>
  <c r="J589" i="9"/>
  <c r="I589" i="9"/>
  <c r="H589" i="9"/>
  <c r="G589" i="9"/>
  <c r="K589" i="9" s="1"/>
  <c r="L589" i="9" s="1"/>
  <c r="J588" i="9"/>
  <c r="I588" i="9"/>
  <c r="H588" i="9"/>
  <c r="G588" i="9"/>
  <c r="K588" i="9" s="1"/>
  <c r="L588" i="9" s="1"/>
  <c r="J587" i="9"/>
  <c r="I587" i="9"/>
  <c r="H587" i="9"/>
  <c r="G587" i="9"/>
  <c r="K587" i="9" s="1"/>
  <c r="L587" i="9" s="1"/>
  <c r="J586" i="9"/>
  <c r="I586" i="9"/>
  <c r="H586" i="9"/>
  <c r="G586" i="9"/>
  <c r="K586" i="9" s="1"/>
  <c r="L586" i="9" s="1"/>
  <c r="J585" i="9"/>
  <c r="I585" i="9"/>
  <c r="H585" i="9"/>
  <c r="G585" i="9"/>
  <c r="K585" i="9" s="1"/>
  <c r="L585" i="9" s="1"/>
  <c r="J584" i="9"/>
  <c r="I584" i="9"/>
  <c r="G584" i="9"/>
  <c r="K584" i="9" s="1"/>
  <c r="L584" i="9" s="1"/>
  <c r="I583" i="9"/>
  <c r="J583" i="9" s="1"/>
  <c r="H583" i="9"/>
  <c r="G583" i="9"/>
  <c r="J582" i="9"/>
  <c r="I582" i="9"/>
  <c r="G582" i="9"/>
  <c r="H582" i="9" s="1"/>
  <c r="I579" i="9"/>
  <c r="I578" i="9"/>
  <c r="K575" i="9"/>
  <c r="L575" i="9" s="1"/>
  <c r="J575" i="9"/>
  <c r="I575" i="9"/>
  <c r="G575" i="9"/>
  <c r="H575" i="9" s="1"/>
  <c r="L574" i="9"/>
  <c r="I574" i="9"/>
  <c r="J574" i="9" s="1"/>
  <c r="H574" i="9"/>
  <c r="G574" i="9"/>
  <c r="K574" i="9" s="1"/>
  <c r="K573" i="9"/>
  <c r="L573" i="9" s="1"/>
  <c r="J573" i="9"/>
  <c r="I573" i="9"/>
  <c r="G573" i="9"/>
  <c r="H573" i="9" s="1"/>
  <c r="L572" i="9"/>
  <c r="I572" i="9"/>
  <c r="J572" i="9" s="1"/>
  <c r="H572" i="9"/>
  <c r="G572" i="9"/>
  <c r="K572" i="9" s="1"/>
  <c r="K571" i="9"/>
  <c r="L571" i="9" s="1"/>
  <c r="J571" i="9"/>
  <c r="I571" i="9"/>
  <c r="G571" i="9"/>
  <c r="H571" i="9" s="1"/>
  <c r="L570" i="9"/>
  <c r="I570" i="9"/>
  <c r="J570" i="9" s="1"/>
  <c r="H570" i="9"/>
  <c r="G570" i="9"/>
  <c r="K570" i="9" s="1"/>
  <c r="K569" i="9"/>
  <c r="L569" i="9" s="1"/>
  <c r="J569" i="9"/>
  <c r="J568" i="9" s="1"/>
  <c r="I569" i="9"/>
  <c r="G569" i="9"/>
  <c r="H569" i="9" s="1"/>
  <c r="H568" i="9" s="1"/>
  <c r="L568" i="9"/>
  <c r="J566" i="9"/>
  <c r="I566" i="9"/>
  <c r="G566" i="9"/>
  <c r="H566" i="9" s="1"/>
  <c r="I565" i="9"/>
  <c r="J565" i="9" s="1"/>
  <c r="H565" i="9"/>
  <c r="G565" i="9"/>
  <c r="J564" i="9"/>
  <c r="I564" i="9"/>
  <c r="G564" i="9"/>
  <c r="H564" i="9" s="1"/>
  <c r="I563" i="9"/>
  <c r="J563" i="9" s="1"/>
  <c r="G563" i="9"/>
  <c r="H563" i="9" s="1"/>
  <c r="I562" i="9"/>
  <c r="J562" i="9" s="1"/>
  <c r="G562" i="9"/>
  <c r="K562" i="9" s="1"/>
  <c r="L562" i="9" s="1"/>
  <c r="I561" i="9"/>
  <c r="J561" i="9" s="1"/>
  <c r="G561" i="9"/>
  <c r="H561" i="9" s="1"/>
  <c r="K558" i="9"/>
  <c r="L558" i="9" s="1"/>
  <c r="J558" i="9"/>
  <c r="I558" i="9"/>
  <c r="G558" i="9"/>
  <c r="H558" i="9" s="1"/>
  <c r="I557" i="9"/>
  <c r="J557" i="9" s="1"/>
  <c r="H557" i="9"/>
  <c r="G557" i="9"/>
  <c r="K556" i="9"/>
  <c r="L556" i="9" s="1"/>
  <c r="J556" i="9"/>
  <c r="I556" i="9"/>
  <c r="G556" i="9"/>
  <c r="H556" i="9" s="1"/>
  <c r="I555" i="9"/>
  <c r="J555" i="9" s="1"/>
  <c r="H555" i="9"/>
  <c r="G555" i="9"/>
  <c r="K554" i="9"/>
  <c r="L554" i="9" s="1"/>
  <c r="J554" i="9"/>
  <c r="I554" i="9"/>
  <c r="G554" i="9"/>
  <c r="H554" i="9" s="1"/>
  <c r="I553" i="9"/>
  <c r="J553" i="9" s="1"/>
  <c r="H553" i="9"/>
  <c r="G553" i="9"/>
  <c r="K552" i="9"/>
  <c r="L552" i="9" s="1"/>
  <c r="J552" i="9"/>
  <c r="I552" i="9"/>
  <c r="G552" i="9"/>
  <c r="H552" i="9" s="1"/>
  <c r="I551" i="9"/>
  <c r="J551" i="9" s="1"/>
  <c r="H551" i="9"/>
  <c r="G551" i="9"/>
  <c r="K550" i="9"/>
  <c r="L550" i="9" s="1"/>
  <c r="J550" i="9"/>
  <c r="I550" i="9"/>
  <c r="G550" i="9"/>
  <c r="H550" i="9" s="1"/>
  <c r="I549" i="9"/>
  <c r="J549" i="9" s="1"/>
  <c r="G549" i="9"/>
  <c r="H549" i="9" s="1"/>
  <c r="K548" i="9"/>
  <c r="L548" i="9" s="1"/>
  <c r="J548" i="9"/>
  <c r="I548" i="9"/>
  <c r="G548" i="9"/>
  <c r="H548" i="9" s="1"/>
  <c r="K547" i="9"/>
  <c r="L547" i="9" s="1"/>
  <c r="I547" i="9"/>
  <c r="J547" i="9" s="1"/>
  <c r="G547" i="9"/>
  <c r="H547" i="9" s="1"/>
  <c r="K546" i="9"/>
  <c r="L546" i="9" s="1"/>
  <c r="I546" i="9"/>
  <c r="J546" i="9" s="1"/>
  <c r="G546" i="9"/>
  <c r="H546" i="9" s="1"/>
  <c r="I545" i="9"/>
  <c r="J545" i="9" s="1"/>
  <c r="J544" i="9" s="1"/>
  <c r="G545" i="9"/>
  <c r="K545" i="9" s="1"/>
  <c r="L545" i="9" s="1"/>
  <c r="J542" i="9"/>
  <c r="I542" i="9"/>
  <c r="H542" i="9"/>
  <c r="G542" i="9"/>
  <c r="K542" i="9" s="1"/>
  <c r="L542" i="9" s="1"/>
  <c r="J541" i="9"/>
  <c r="I541" i="9"/>
  <c r="H541" i="9"/>
  <c r="G541" i="9"/>
  <c r="K541" i="9" s="1"/>
  <c r="L541" i="9" s="1"/>
  <c r="I540" i="9"/>
  <c r="J540" i="9" s="1"/>
  <c r="H540" i="9"/>
  <c r="G540" i="9"/>
  <c r="J539" i="9"/>
  <c r="I539" i="9"/>
  <c r="G539" i="9"/>
  <c r="H539" i="9" s="1"/>
  <c r="I538" i="9"/>
  <c r="J538" i="9" s="1"/>
  <c r="H538" i="9"/>
  <c r="G538" i="9"/>
  <c r="J537" i="9"/>
  <c r="I537" i="9"/>
  <c r="G537" i="9"/>
  <c r="H537" i="9" s="1"/>
  <c r="I536" i="9"/>
  <c r="J536" i="9" s="1"/>
  <c r="H536" i="9"/>
  <c r="G536" i="9"/>
  <c r="K536" i="9" s="1"/>
  <c r="L536" i="9" s="1"/>
  <c r="J535" i="9"/>
  <c r="I535" i="9"/>
  <c r="G535" i="9"/>
  <c r="H535" i="9" s="1"/>
  <c r="I534" i="9"/>
  <c r="J534" i="9" s="1"/>
  <c r="H534" i="9"/>
  <c r="G534" i="9"/>
  <c r="K534" i="9" s="1"/>
  <c r="L534" i="9" s="1"/>
  <c r="J533" i="9"/>
  <c r="I533" i="9"/>
  <c r="G533" i="9"/>
  <c r="H533" i="9" s="1"/>
  <c r="H531" i="9" s="1"/>
  <c r="I532" i="9"/>
  <c r="J532" i="9" s="1"/>
  <c r="H532" i="9"/>
  <c r="G532" i="9"/>
  <c r="K532" i="9" s="1"/>
  <c r="L532" i="9" s="1"/>
  <c r="I528" i="9"/>
  <c r="J528" i="9" s="1"/>
  <c r="H528" i="9"/>
  <c r="G528" i="9"/>
  <c r="K528" i="9" s="1"/>
  <c r="L528" i="9" s="1"/>
  <c r="J527" i="9"/>
  <c r="I527" i="9"/>
  <c r="G527" i="9"/>
  <c r="H527" i="9" s="1"/>
  <c r="I526" i="9"/>
  <c r="J526" i="9" s="1"/>
  <c r="H526" i="9"/>
  <c r="G526" i="9"/>
  <c r="K526" i="9" s="1"/>
  <c r="L526" i="9" s="1"/>
  <c r="J525" i="9"/>
  <c r="I525" i="9"/>
  <c r="G525" i="9"/>
  <c r="H525" i="9" s="1"/>
  <c r="I524" i="9"/>
  <c r="J524" i="9" s="1"/>
  <c r="H524" i="9"/>
  <c r="G524" i="9"/>
  <c r="K524" i="9" s="1"/>
  <c r="L524" i="9" s="1"/>
  <c r="J523" i="9"/>
  <c r="I523" i="9"/>
  <c r="G523" i="9"/>
  <c r="H523" i="9" s="1"/>
  <c r="I522" i="9"/>
  <c r="J522" i="9" s="1"/>
  <c r="H522" i="9"/>
  <c r="G522" i="9"/>
  <c r="K522" i="9" s="1"/>
  <c r="L522" i="9" s="1"/>
  <c r="J521" i="9"/>
  <c r="I521" i="9"/>
  <c r="G521" i="9"/>
  <c r="H521" i="9" s="1"/>
  <c r="H519" i="9" s="1"/>
  <c r="H518" i="9" s="1"/>
  <c r="I520" i="9"/>
  <c r="J520" i="9" s="1"/>
  <c r="J519" i="9" s="1"/>
  <c r="J518" i="9" s="1"/>
  <c r="H520" i="9"/>
  <c r="G520" i="9"/>
  <c r="K520" i="9" s="1"/>
  <c r="L520" i="9" s="1"/>
  <c r="I517" i="9"/>
  <c r="I516" i="9"/>
  <c r="J513" i="9"/>
  <c r="I513" i="9"/>
  <c r="G513" i="9"/>
  <c r="H513" i="9" s="1"/>
  <c r="I512" i="9"/>
  <c r="J512" i="9" s="1"/>
  <c r="H512" i="9"/>
  <c r="G512" i="9"/>
  <c r="K512" i="9" s="1"/>
  <c r="L512" i="9" s="1"/>
  <c r="J511" i="9"/>
  <c r="I511" i="9"/>
  <c r="G511" i="9"/>
  <c r="H511" i="9" s="1"/>
  <c r="I510" i="9"/>
  <c r="J510" i="9" s="1"/>
  <c r="H510" i="9"/>
  <c r="G510" i="9"/>
  <c r="K510" i="9" s="1"/>
  <c r="L510" i="9" s="1"/>
  <c r="J509" i="9"/>
  <c r="I509" i="9"/>
  <c r="G509" i="9"/>
  <c r="H509" i="9" s="1"/>
  <c r="H508" i="9" s="1"/>
  <c r="I506" i="9"/>
  <c r="J506" i="9" s="1"/>
  <c r="H506" i="9"/>
  <c r="G506" i="9"/>
  <c r="K506" i="9" s="1"/>
  <c r="L506" i="9" s="1"/>
  <c r="J505" i="9"/>
  <c r="I505" i="9"/>
  <c r="G505" i="9"/>
  <c r="H505" i="9" s="1"/>
  <c r="I504" i="9"/>
  <c r="J504" i="9" s="1"/>
  <c r="H504" i="9"/>
  <c r="G504" i="9"/>
  <c r="K504" i="9" s="1"/>
  <c r="L504" i="9" s="1"/>
  <c r="J503" i="9"/>
  <c r="I503" i="9"/>
  <c r="G503" i="9"/>
  <c r="H503" i="9" s="1"/>
  <c r="H502" i="9" s="1"/>
  <c r="J500" i="9"/>
  <c r="I500" i="9"/>
  <c r="H500" i="9"/>
  <c r="G500" i="9"/>
  <c r="K500" i="9" s="1"/>
  <c r="L500" i="9" s="1"/>
  <c r="J499" i="9"/>
  <c r="I499" i="9"/>
  <c r="H499" i="9"/>
  <c r="G499" i="9"/>
  <c r="K499" i="9" s="1"/>
  <c r="L499" i="9" s="1"/>
  <c r="J498" i="9"/>
  <c r="I498" i="9"/>
  <c r="G498" i="9"/>
  <c r="H498" i="9" s="1"/>
  <c r="I497" i="9"/>
  <c r="J497" i="9" s="1"/>
  <c r="H497" i="9"/>
  <c r="G497" i="9"/>
  <c r="K497" i="9" s="1"/>
  <c r="L497" i="9" s="1"/>
  <c r="J496" i="9"/>
  <c r="I496" i="9"/>
  <c r="G496" i="9"/>
  <c r="H496" i="9" s="1"/>
  <c r="I495" i="9"/>
  <c r="J495" i="9" s="1"/>
  <c r="H495" i="9"/>
  <c r="G495" i="9"/>
  <c r="K495" i="9" s="1"/>
  <c r="L495" i="9" s="1"/>
  <c r="J494" i="9"/>
  <c r="I494" i="9"/>
  <c r="G494" i="9"/>
  <c r="H494" i="9" s="1"/>
  <c r="I493" i="9"/>
  <c r="J493" i="9" s="1"/>
  <c r="H493" i="9"/>
  <c r="G493" i="9"/>
  <c r="K493" i="9" s="1"/>
  <c r="L493" i="9" s="1"/>
  <c r="I492" i="9"/>
  <c r="J492" i="9" s="1"/>
  <c r="G492" i="9"/>
  <c r="H492" i="9" s="1"/>
  <c r="I491" i="9"/>
  <c r="J491" i="9" s="1"/>
  <c r="G491" i="9"/>
  <c r="H491" i="9" s="1"/>
  <c r="I490" i="9"/>
  <c r="J490" i="9" s="1"/>
  <c r="G490" i="9"/>
  <c r="H490" i="9" s="1"/>
  <c r="I489" i="9"/>
  <c r="J489" i="9" s="1"/>
  <c r="G489" i="9"/>
  <c r="H489" i="9" s="1"/>
  <c r="I488" i="9"/>
  <c r="J488" i="9" s="1"/>
  <c r="G488" i="9"/>
  <c r="H488" i="9" s="1"/>
  <c r="I487" i="9"/>
  <c r="J487" i="9" s="1"/>
  <c r="G487" i="9"/>
  <c r="H487" i="9" s="1"/>
  <c r="I486" i="9"/>
  <c r="J486" i="9" s="1"/>
  <c r="J485" i="9" s="1"/>
  <c r="G486" i="9"/>
  <c r="H486" i="9" s="1"/>
  <c r="H485" i="9" s="1"/>
  <c r="J483" i="9"/>
  <c r="I483" i="9"/>
  <c r="H483" i="9"/>
  <c r="G483" i="9"/>
  <c r="K483" i="9" s="1"/>
  <c r="L483" i="9" s="1"/>
  <c r="J482" i="9"/>
  <c r="I482" i="9"/>
  <c r="H482" i="9"/>
  <c r="G482" i="9"/>
  <c r="K482" i="9" s="1"/>
  <c r="L482" i="9" s="1"/>
  <c r="J481" i="9"/>
  <c r="I481" i="9"/>
  <c r="H481" i="9"/>
  <c r="G481" i="9"/>
  <c r="K481" i="9" s="1"/>
  <c r="L481" i="9" s="1"/>
  <c r="J480" i="9"/>
  <c r="I480" i="9"/>
  <c r="H480" i="9"/>
  <c r="G480" i="9"/>
  <c r="K480" i="9" s="1"/>
  <c r="L480" i="9" s="1"/>
  <c r="J479" i="9"/>
  <c r="I479" i="9"/>
  <c r="H479" i="9"/>
  <c r="G479" i="9"/>
  <c r="K479" i="9" s="1"/>
  <c r="L479" i="9" s="1"/>
  <c r="J478" i="9"/>
  <c r="I478" i="9"/>
  <c r="H478" i="9"/>
  <c r="G478" i="9"/>
  <c r="K478" i="9" s="1"/>
  <c r="L478" i="9" s="1"/>
  <c r="L477" i="9"/>
  <c r="I477" i="9"/>
  <c r="J477" i="9" s="1"/>
  <c r="H477" i="9"/>
  <c r="G477" i="9"/>
  <c r="K477" i="9" s="1"/>
  <c r="J476" i="9"/>
  <c r="I476" i="9"/>
  <c r="G476" i="9"/>
  <c r="H476" i="9" s="1"/>
  <c r="L475" i="9"/>
  <c r="I475" i="9"/>
  <c r="J475" i="9" s="1"/>
  <c r="H475" i="9"/>
  <c r="G475" i="9"/>
  <c r="K475" i="9" s="1"/>
  <c r="K474" i="9"/>
  <c r="L474" i="9" s="1"/>
  <c r="J474" i="9"/>
  <c r="I474" i="9"/>
  <c r="G474" i="9"/>
  <c r="H474" i="9" s="1"/>
  <c r="I473" i="9"/>
  <c r="J473" i="9" s="1"/>
  <c r="H473" i="9"/>
  <c r="G473" i="9"/>
  <c r="J472" i="9"/>
  <c r="I472" i="9"/>
  <c r="G472" i="9"/>
  <c r="H472" i="9" s="1"/>
  <c r="I471" i="9"/>
  <c r="J471" i="9" s="1"/>
  <c r="H471" i="9"/>
  <c r="G471" i="9"/>
  <c r="J470" i="9"/>
  <c r="I470" i="9"/>
  <c r="G470" i="9"/>
  <c r="H470" i="9" s="1"/>
  <c r="I469" i="9"/>
  <c r="J469" i="9" s="1"/>
  <c r="J468" i="9" s="1"/>
  <c r="H469" i="9"/>
  <c r="G469" i="9"/>
  <c r="H468" i="9"/>
  <c r="H467" i="9" s="1"/>
  <c r="I465" i="9"/>
  <c r="J465" i="9" s="1"/>
  <c r="H465" i="9"/>
  <c r="G465" i="9"/>
  <c r="K464" i="9"/>
  <c r="L464" i="9" s="1"/>
  <c r="J464" i="9"/>
  <c r="I464" i="9"/>
  <c r="G464" i="9"/>
  <c r="H464" i="9" s="1"/>
  <c r="I463" i="9"/>
  <c r="J463" i="9" s="1"/>
  <c r="H463" i="9"/>
  <c r="G463" i="9"/>
  <c r="K462" i="9"/>
  <c r="L462" i="9" s="1"/>
  <c r="J462" i="9"/>
  <c r="I462" i="9"/>
  <c r="G462" i="9"/>
  <c r="H462" i="9" s="1"/>
  <c r="I461" i="9"/>
  <c r="J461" i="9" s="1"/>
  <c r="H461" i="9"/>
  <c r="G461" i="9"/>
  <c r="K460" i="9"/>
  <c r="L460" i="9" s="1"/>
  <c r="J460" i="9"/>
  <c r="I460" i="9"/>
  <c r="G460" i="9"/>
  <c r="H460" i="9" s="1"/>
  <c r="I459" i="9"/>
  <c r="J459" i="9" s="1"/>
  <c r="H459" i="9"/>
  <c r="G459" i="9"/>
  <c r="K458" i="9"/>
  <c r="L458" i="9" s="1"/>
  <c r="J458" i="9"/>
  <c r="J457" i="9" s="1"/>
  <c r="I458" i="9"/>
  <c r="G458" i="9"/>
  <c r="H458" i="9" s="1"/>
  <c r="J456" i="9"/>
  <c r="I455" i="9"/>
  <c r="I454" i="9"/>
  <c r="J451" i="9"/>
  <c r="I451" i="9"/>
  <c r="H451" i="9"/>
  <c r="G451" i="9"/>
  <c r="J450" i="9"/>
  <c r="I450" i="9"/>
  <c r="H450" i="9"/>
  <c r="G450" i="9"/>
  <c r="K450" i="9" s="1"/>
  <c r="L450" i="9" s="1"/>
  <c r="J449" i="9"/>
  <c r="I449" i="9"/>
  <c r="H449" i="9"/>
  <c r="G449" i="9"/>
  <c r="K449" i="9" s="1"/>
  <c r="L449" i="9" s="1"/>
  <c r="J448" i="9"/>
  <c r="I448" i="9"/>
  <c r="H448" i="9"/>
  <c r="G448" i="9"/>
  <c r="K448" i="9" s="1"/>
  <c r="L448" i="9" s="1"/>
  <c r="J447" i="9"/>
  <c r="I447" i="9"/>
  <c r="H447" i="9"/>
  <c r="G447" i="9"/>
  <c r="J446" i="9"/>
  <c r="I446" i="9"/>
  <c r="H446" i="9"/>
  <c r="G446" i="9"/>
  <c r="K446" i="9" s="1"/>
  <c r="L446" i="9" s="1"/>
  <c r="J445" i="9"/>
  <c r="J442" i="9" s="1"/>
  <c r="I445" i="9"/>
  <c r="H445" i="9"/>
  <c r="G445" i="9"/>
  <c r="K445" i="9" s="1"/>
  <c r="L445" i="9" s="1"/>
  <c r="J444" i="9"/>
  <c r="I444" i="9"/>
  <c r="H444" i="9"/>
  <c r="G444" i="9"/>
  <c r="K444" i="9" s="1"/>
  <c r="L444" i="9" s="1"/>
  <c r="J443" i="9"/>
  <c r="I443" i="9"/>
  <c r="G443" i="9"/>
  <c r="H443" i="9" s="1"/>
  <c r="H442" i="9" s="1"/>
  <c r="J440" i="9"/>
  <c r="I440" i="9"/>
  <c r="G440" i="9"/>
  <c r="H440" i="9" s="1"/>
  <c r="I439" i="9"/>
  <c r="J439" i="9" s="1"/>
  <c r="G439" i="9"/>
  <c r="J438" i="9"/>
  <c r="I438" i="9"/>
  <c r="G438" i="9"/>
  <c r="H438" i="9" s="1"/>
  <c r="K437" i="9"/>
  <c r="L437" i="9" s="1"/>
  <c r="I437" i="9"/>
  <c r="J437" i="9" s="1"/>
  <c r="H437" i="9"/>
  <c r="G437" i="9"/>
  <c r="J436" i="9"/>
  <c r="I434" i="9"/>
  <c r="J434" i="9" s="1"/>
  <c r="H434" i="9"/>
  <c r="G434" i="9"/>
  <c r="I433" i="9"/>
  <c r="J433" i="9" s="1"/>
  <c r="G433" i="9"/>
  <c r="K433" i="9" s="1"/>
  <c r="L433" i="9" s="1"/>
  <c r="I432" i="9"/>
  <c r="J432" i="9" s="1"/>
  <c r="G432" i="9"/>
  <c r="H432" i="9" s="1"/>
  <c r="I431" i="9"/>
  <c r="J431" i="9" s="1"/>
  <c r="G431" i="9"/>
  <c r="K431" i="9" s="1"/>
  <c r="L431" i="9" s="1"/>
  <c r="I430" i="9"/>
  <c r="J430" i="9" s="1"/>
  <c r="G430" i="9"/>
  <c r="H430" i="9" s="1"/>
  <c r="I429" i="9"/>
  <c r="J429" i="9" s="1"/>
  <c r="G429" i="9"/>
  <c r="K429" i="9" s="1"/>
  <c r="L429" i="9" s="1"/>
  <c r="I428" i="9"/>
  <c r="J428" i="9" s="1"/>
  <c r="G428" i="9"/>
  <c r="H428" i="9" s="1"/>
  <c r="I427" i="9"/>
  <c r="J427" i="9" s="1"/>
  <c r="G427" i="9"/>
  <c r="K427" i="9" s="1"/>
  <c r="L427" i="9" s="1"/>
  <c r="I426" i="9"/>
  <c r="J426" i="9" s="1"/>
  <c r="G426" i="9"/>
  <c r="H426" i="9" s="1"/>
  <c r="I425" i="9"/>
  <c r="J425" i="9" s="1"/>
  <c r="G425" i="9"/>
  <c r="K425" i="9" s="1"/>
  <c r="L425" i="9" s="1"/>
  <c r="I424" i="9"/>
  <c r="J424" i="9" s="1"/>
  <c r="G424" i="9"/>
  <c r="H424" i="9" s="1"/>
  <c r="I423" i="9"/>
  <c r="J423" i="9" s="1"/>
  <c r="G423" i="9"/>
  <c r="K423" i="9" s="1"/>
  <c r="L423" i="9" s="1"/>
  <c r="I422" i="9"/>
  <c r="J422" i="9" s="1"/>
  <c r="G422" i="9"/>
  <c r="H422" i="9" s="1"/>
  <c r="I421" i="9"/>
  <c r="J421" i="9" s="1"/>
  <c r="J420" i="9" s="1"/>
  <c r="G421" i="9"/>
  <c r="K421" i="9" s="1"/>
  <c r="L421" i="9" s="1"/>
  <c r="J418" i="9"/>
  <c r="I418" i="9"/>
  <c r="H418" i="9"/>
  <c r="G418" i="9"/>
  <c r="K418" i="9" s="1"/>
  <c r="L418" i="9" s="1"/>
  <c r="J417" i="9"/>
  <c r="I417" i="9"/>
  <c r="H417" i="9"/>
  <c r="G417" i="9"/>
  <c r="K417" i="9" s="1"/>
  <c r="L417" i="9" s="1"/>
  <c r="J416" i="9"/>
  <c r="I416" i="9"/>
  <c r="H416" i="9"/>
  <c r="G416" i="9"/>
  <c r="K416" i="9" s="1"/>
  <c r="L416" i="9" s="1"/>
  <c r="J415" i="9"/>
  <c r="I415" i="9"/>
  <c r="H415" i="9"/>
  <c r="G415" i="9"/>
  <c r="K415" i="9" s="1"/>
  <c r="L415" i="9" s="1"/>
  <c r="J414" i="9"/>
  <c r="I414" i="9"/>
  <c r="H414" i="9"/>
  <c r="G414" i="9"/>
  <c r="K414" i="9" s="1"/>
  <c r="L414" i="9" s="1"/>
  <c r="J413" i="9"/>
  <c r="I413" i="9"/>
  <c r="H413" i="9"/>
  <c r="G413" i="9"/>
  <c r="K413" i="9" s="1"/>
  <c r="L413" i="9" s="1"/>
  <c r="J412" i="9"/>
  <c r="I412" i="9"/>
  <c r="H412" i="9"/>
  <c r="G412" i="9"/>
  <c r="K412" i="9" s="1"/>
  <c r="L412" i="9" s="1"/>
  <c r="J411" i="9"/>
  <c r="I411" i="9"/>
  <c r="H411" i="9"/>
  <c r="G411" i="9"/>
  <c r="K411" i="9" s="1"/>
  <c r="L411" i="9" s="1"/>
  <c r="J410" i="9"/>
  <c r="I410" i="9"/>
  <c r="H410" i="9"/>
  <c r="G410" i="9"/>
  <c r="K410" i="9" s="1"/>
  <c r="L410" i="9" s="1"/>
  <c r="J409" i="9"/>
  <c r="I409" i="9"/>
  <c r="H409" i="9"/>
  <c r="G409" i="9"/>
  <c r="K409" i="9" s="1"/>
  <c r="L409" i="9" s="1"/>
  <c r="J408" i="9"/>
  <c r="J407" i="9" s="1"/>
  <c r="I408" i="9"/>
  <c r="H408" i="9"/>
  <c r="G408" i="9"/>
  <c r="K408" i="9" s="1"/>
  <c r="L408" i="9" s="1"/>
  <c r="L407" i="9" s="1"/>
  <c r="H407" i="9"/>
  <c r="J404" i="9"/>
  <c r="I404" i="9"/>
  <c r="H404" i="9"/>
  <c r="G404" i="9"/>
  <c r="K404" i="9" s="1"/>
  <c r="L404" i="9" s="1"/>
  <c r="J403" i="9"/>
  <c r="I403" i="9"/>
  <c r="H403" i="9"/>
  <c r="G403" i="9"/>
  <c r="K403" i="9" s="1"/>
  <c r="L403" i="9" s="1"/>
  <c r="J402" i="9"/>
  <c r="I402" i="9"/>
  <c r="H402" i="9"/>
  <c r="G402" i="9"/>
  <c r="K402" i="9" s="1"/>
  <c r="L402" i="9" s="1"/>
  <c r="J401" i="9"/>
  <c r="I401" i="9"/>
  <c r="H401" i="9"/>
  <c r="G401" i="9"/>
  <c r="K401" i="9" s="1"/>
  <c r="L401" i="9" s="1"/>
  <c r="J400" i="9"/>
  <c r="I400" i="9"/>
  <c r="H400" i="9"/>
  <c r="G400" i="9"/>
  <c r="K400" i="9" s="1"/>
  <c r="L400" i="9" s="1"/>
  <c r="J399" i="9"/>
  <c r="I399" i="9"/>
  <c r="H399" i="9"/>
  <c r="G399" i="9"/>
  <c r="K399" i="9" s="1"/>
  <c r="L399" i="9" s="1"/>
  <c r="J398" i="9"/>
  <c r="I398" i="9"/>
  <c r="H398" i="9"/>
  <c r="G398" i="9"/>
  <c r="K398" i="9" s="1"/>
  <c r="L398" i="9" s="1"/>
  <c r="J397" i="9"/>
  <c r="I397" i="9"/>
  <c r="H397" i="9"/>
  <c r="G397" i="9"/>
  <c r="K397" i="9" s="1"/>
  <c r="L397" i="9" s="1"/>
  <c r="J396" i="9"/>
  <c r="I396" i="9"/>
  <c r="H396" i="9"/>
  <c r="H394" i="9" s="1"/>
  <c r="H393" i="9" s="1"/>
  <c r="G396" i="9"/>
  <c r="K396" i="9" s="1"/>
  <c r="L396" i="9" s="1"/>
  <c r="J395" i="9"/>
  <c r="J394" i="9" s="1"/>
  <c r="J393" i="9" s="1"/>
  <c r="I395" i="9"/>
  <c r="H395" i="9"/>
  <c r="G395" i="9"/>
  <c r="K395" i="9" s="1"/>
  <c r="L395" i="9" s="1"/>
  <c r="L394" i="9" s="1"/>
  <c r="L393" i="9" s="1"/>
  <c r="I392" i="9"/>
  <c r="I391" i="9"/>
  <c r="I388" i="9"/>
  <c r="J388" i="9" s="1"/>
  <c r="G388" i="9"/>
  <c r="H388" i="9" s="1"/>
  <c r="I387" i="9"/>
  <c r="J387" i="9" s="1"/>
  <c r="G387" i="9"/>
  <c r="K387" i="9" s="1"/>
  <c r="L387" i="9" s="1"/>
  <c r="I386" i="9"/>
  <c r="J386" i="9" s="1"/>
  <c r="G386" i="9"/>
  <c r="H386" i="9" s="1"/>
  <c r="I385" i="9"/>
  <c r="J385" i="9" s="1"/>
  <c r="G385" i="9"/>
  <c r="K385" i="9" s="1"/>
  <c r="L385" i="9" s="1"/>
  <c r="I384" i="9"/>
  <c r="J384" i="9" s="1"/>
  <c r="G384" i="9"/>
  <c r="H384" i="9" s="1"/>
  <c r="I383" i="9"/>
  <c r="J383" i="9" s="1"/>
  <c r="G383" i="9"/>
  <c r="K383" i="9" s="1"/>
  <c r="L383" i="9" s="1"/>
  <c r="I382" i="9"/>
  <c r="J382" i="9" s="1"/>
  <c r="G382" i="9"/>
  <c r="H382" i="9" s="1"/>
  <c r="I381" i="9"/>
  <c r="J381" i="9" s="1"/>
  <c r="G381" i="9"/>
  <c r="K381" i="9" s="1"/>
  <c r="L381" i="9" s="1"/>
  <c r="J378" i="9"/>
  <c r="I378" i="9"/>
  <c r="H378" i="9"/>
  <c r="G378" i="9"/>
  <c r="K378" i="9" s="1"/>
  <c r="L378" i="9" s="1"/>
  <c r="J377" i="9"/>
  <c r="I377" i="9"/>
  <c r="H377" i="9"/>
  <c r="G377" i="9"/>
  <c r="K377" i="9" s="1"/>
  <c r="L377" i="9" s="1"/>
  <c r="J376" i="9"/>
  <c r="I376" i="9"/>
  <c r="H376" i="9"/>
  <c r="G376" i="9"/>
  <c r="K376" i="9" s="1"/>
  <c r="L376" i="9" s="1"/>
  <c r="J375" i="9"/>
  <c r="I375" i="9"/>
  <c r="G375" i="9"/>
  <c r="H375" i="9" s="1"/>
  <c r="I374" i="9"/>
  <c r="J374" i="9" s="1"/>
  <c r="H374" i="9"/>
  <c r="G374" i="9"/>
  <c r="K374" i="9" s="1"/>
  <c r="L374" i="9" s="1"/>
  <c r="I373" i="9"/>
  <c r="J373" i="9" s="1"/>
  <c r="G373" i="9"/>
  <c r="H373" i="9" s="1"/>
  <c r="H372" i="9" s="1"/>
  <c r="J370" i="9"/>
  <c r="I370" i="9"/>
  <c r="H370" i="9"/>
  <c r="G370" i="9"/>
  <c r="K370" i="9" s="1"/>
  <c r="L370" i="9" s="1"/>
  <c r="I369" i="9"/>
  <c r="J369" i="9" s="1"/>
  <c r="H369" i="9"/>
  <c r="G369" i="9"/>
  <c r="K369" i="9" s="1"/>
  <c r="L369" i="9" s="1"/>
  <c r="I368" i="9"/>
  <c r="J368" i="9" s="1"/>
  <c r="G368" i="9"/>
  <c r="K368" i="9" s="1"/>
  <c r="L368" i="9" s="1"/>
  <c r="I367" i="9"/>
  <c r="J367" i="9" s="1"/>
  <c r="G367" i="9"/>
  <c r="H367" i="9" s="1"/>
  <c r="I366" i="9"/>
  <c r="J366" i="9" s="1"/>
  <c r="G366" i="9"/>
  <c r="K366" i="9" s="1"/>
  <c r="L366" i="9" s="1"/>
  <c r="I365" i="9"/>
  <c r="J365" i="9" s="1"/>
  <c r="G365" i="9"/>
  <c r="H365" i="9" s="1"/>
  <c r="I364" i="9"/>
  <c r="J364" i="9" s="1"/>
  <c r="G364" i="9"/>
  <c r="K364" i="9" s="1"/>
  <c r="L364" i="9" s="1"/>
  <c r="I363" i="9"/>
  <c r="J363" i="9" s="1"/>
  <c r="G363" i="9"/>
  <c r="H363" i="9" s="1"/>
  <c r="I362" i="9"/>
  <c r="J362" i="9" s="1"/>
  <c r="G362" i="9"/>
  <c r="K362" i="9" s="1"/>
  <c r="L362" i="9" s="1"/>
  <c r="I361" i="9"/>
  <c r="J361" i="9" s="1"/>
  <c r="G361" i="9"/>
  <c r="H361" i="9" s="1"/>
  <c r="I360" i="9"/>
  <c r="J360" i="9" s="1"/>
  <c r="G360" i="9"/>
  <c r="K360" i="9" s="1"/>
  <c r="L360" i="9" s="1"/>
  <c r="I359" i="9"/>
  <c r="J359" i="9" s="1"/>
  <c r="G359" i="9"/>
  <c r="H359" i="9" s="1"/>
  <c r="I358" i="9"/>
  <c r="J358" i="9" s="1"/>
  <c r="G358" i="9"/>
  <c r="K358" i="9" s="1"/>
  <c r="L358" i="9" s="1"/>
  <c r="I357" i="9"/>
  <c r="J357" i="9" s="1"/>
  <c r="G357" i="9"/>
  <c r="H357" i="9" s="1"/>
  <c r="I356" i="9"/>
  <c r="J356" i="9" s="1"/>
  <c r="G356" i="9"/>
  <c r="K356" i="9" s="1"/>
  <c r="L356" i="9" s="1"/>
  <c r="J353" i="9"/>
  <c r="I353" i="9"/>
  <c r="H353" i="9"/>
  <c r="G353" i="9"/>
  <c r="K353" i="9" s="1"/>
  <c r="L353" i="9" s="1"/>
  <c r="J352" i="9"/>
  <c r="I352" i="9"/>
  <c r="H352" i="9"/>
  <c r="G352" i="9"/>
  <c r="K352" i="9" s="1"/>
  <c r="L352" i="9" s="1"/>
  <c r="J351" i="9"/>
  <c r="I351" i="9"/>
  <c r="H351" i="9"/>
  <c r="G351" i="9"/>
  <c r="K351" i="9" s="1"/>
  <c r="L351" i="9" s="1"/>
  <c r="J350" i="9"/>
  <c r="I350" i="9"/>
  <c r="H350" i="9"/>
  <c r="G350" i="9"/>
  <c r="K350" i="9" s="1"/>
  <c r="L350" i="9" s="1"/>
  <c r="J349" i="9"/>
  <c r="I349" i="9"/>
  <c r="H349" i="9"/>
  <c r="G349" i="9"/>
  <c r="K349" i="9" s="1"/>
  <c r="L349" i="9" s="1"/>
  <c r="J348" i="9"/>
  <c r="I348" i="9"/>
  <c r="H348" i="9"/>
  <c r="G348" i="9"/>
  <c r="K348" i="9" s="1"/>
  <c r="L348" i="9" s="1"/>
  <c r="J347" i="9"/>
  <c r="I347" i="9"/>
  <c r="H347" i="9"/>
  <c r="G347" i="9"/>
  <c r="K347" i="9" s="1"/>
  <c r="L347" i="9" s="1"/>
  <c r="J346" i="9"/>
  <c r="I346" i="9"/>
  <c r="H346" i="9"/>
  <c r="G346" i="9"/>
  <c r="K346" i="9" s="1"/>
  <c r="L346" i="9" s="1"/>
  <c r="J345" i="9"/>
  <c r="I345" i="9"/>
  <c r="H345" i="9"/>
  <c r="G345" i="9"/>
  <c r="K345" i="9" s="1"/>
  <c r="L345" i="9" s="1"/>
  <c r="J344" i="9"/>
  <c r="I344" i="9"/>
  <c r="G344" i="9"/>
  <c r="H344" i="9" s="1"/>
  <c r="H342" i="9" s="1"/>
  <c r="I343" i="9"/>
  <c r="J343" i="9" s="1"/>
  <c r="J342" i="9" s="1"/>
  <c r="H343" i="9"/>
  <c r="G343" i="9"/>
  <c r="K343" i="9" s="1"/>
  <c r="L343" i="9" s="1"/>
  <c r="I339" i="9"/>
  <c r="J339" i="9" s="1"/>
  <c r="H339" i="9"/>
  <c r="G339" i="9"/>
  <c r="K339" i="9" s="1"/>
  <c r="L339" i="9" s="1"/>
  <c r="J338" i="9"/>
  <c r="I338" i="9"/>
  <c r="G338" i="9"/>
  <c r="H338" i="9" s="1"/>
  <c r="I337" i="9"/>
  <c r="J337" i="9" s="1"/>
  <c r="H337" i="9"/>
  <c r="G337" i="9"/>
  <c r="K337" i="9" s="1"/>
  <c r="L337" i="9" s="1"/>
  <c r="J336" i="9"/>
  <c r="I336" i="9"/>
  <c r="G336" i="9"/>
  <c r="H336" i="9" s="1"/>
  <c r="I335" i="9"/>
  <c r="J335" i="9" s="1"/>
  <c r="H335" i="9"/>
  <c r="G335" i="9"/>
  <c r="K335" i="9" s="1"/>
  <c r="L335" i="9" s="1"/>
  <c r="J334" i="9"/>
  <c r="I334" i="9"/>
  <c r="G334" i="9"/>
  <c r="H334" i="9" s="1"/>
  <c r="I333" i="9"/>
  <c r="J333" i="9" s="1"/>
  <c r="H333" i="9"/>
  <c r="G333" i="9"/>
  <c r="K333" i="9" s="1"/>
  <c r="L333" i="9" s="1"/>
  <c r="J332" i="9"/>
  <c r="J331" i="9" s="1"/>
  <c r="J330" i="9" s="1"/>
  <c r="I332" i="9"/>
  <c r="G332" i="9"/>
  <c r="H332" i="9" s="1"/>
  <c r="I329" i="9"/>
  <c r="I328" i="9"/>
  <c r="I325" i="9"/>
  <c r="J325" i="9" s="1"/>
  <c r="H325" i="9"/>
  <c r="G325" i="9"/>
  <c r="K325" i="9" s="1"/>
  <c r="L325" i="9" s="1"/>
  <c r="J324" i="9"/>
  <c r="I324" i="9"/>
  <c r="G324" i="9"/>
  <c r="K324" i="9" s="1"/>
  <c r="L324" i="9" s="1"/>
  <c r="I323" i="9"/>
  <c r="J323" i="9" s="1"/>
  <c r="H323" i="9"/>
  <c r="G323" i="9"/>
  <c r="K323" i="9" s="1"/>
  <c r="L323" i="9" s="1"/>
  <c r="J322" i="9"/>
  <c r="I322" i="9"/>
  <c r="G322" i="9"/>
  <c r="K322" i="9" s="1"/>
  <c r="L322" i="9" s="1"/>
  <c r="I321" i="9"/>
  <c r="J321" i="9" s="1"/>
  <c r="H321" i="9"/>
  <c r="G321" i="9"/>
  <c r="K321" i="9" s="1"/>
  <c r="L321" i="9" s="1"/>
  <c r="J320" i="9"/>
  <c r="J319" i="9" s="1"/>
  <c r="I320" i="9"/>
  <c r="G320" i="9"/>
  <c r="K320" i="9" s="1"/>
  <c r="L320" i="9" s="1"/>
  <c r="I317" i="9"/>
  <c r="J317" i="9" s="1"/>
  <c r="H317" i="9"/>
  <c r="G317" i="9"/>
  <c r="K317" i="9" s="1"/>
  <c r="L317" i="9" s="1"/>
  <c r="J316" i="9"/>
  <c r="I316" i="9"/>
  <c r="G316" i="9"/>
  <c r="H316" i="9" s="1"/>
  <c r="I315" i="9"/>
  <c r="J315" i="9" s="1"/>
  <c r="H315" i="9"/>
  <c r="G315" i="9"/>
  <c r="K315" i="9" s="1"/>
  <c r="L315" i="9" s="1"/>
  <c r="J314" i="9"/>
  <c r="I314" i="9"/>
  <c r="G314" i="9"/>
  <c r="H314" i="9" s="1"/>
  <c r="I313" i="9"/>
  <c r="J313" i="9" s="1"/>
  <c r="J312" i="9" s="1"/>
  <c r="H313" i="9"/>
  <c r="G313" i="9"/>
  <c r="K313" i="9" s="1"/>
  <c r="L313" i="9" s="1"/>
  <c r="I310" i="9"/>
  <c r="J310" i="9" s="1"/>
  <c r="H310" i="9"/>
  <c r="G310" i="9"/>
  <c r="K310" i="9" s="1"/>
  <c r="L310" i="9" s="1"/>
  <c r="J309" i="9"/>
  <c r="I309" i="9"/>
  <c r="G309" i="9"/>
  <c r="K309" i="9" s="1"/>
  <c r="L309" i="9" s="1"/>
  <c r="I308" i="9"/>
  <c r="J308" i="9" s="1"/>
  <c r="H308" i="9"/>
  <c r="G308" i="9"/>
  <c r="K308" i="9" s="1"/>
  <c r="L308" i="9" s="1"/>
  <c r="J307" i="9"/>
  <c r="I307" i="9"/>
  <c r="G307" i="9"/>
  <c r="K307" i="9" s="1"/>
  <c r="L307" i="9" s="1"/>
  <c r="I306" i="9"/>
  <c r="J306" i="9" s="1"/>
  <c r="H306" i="9"/>
  <c r="G306" i="9"/>
  <c r="K306" i="9" s="1"/>
  <c r="L306" i="9" s="1"/>
  <c r="J305" i="9"/>
  <c r="I305" i="9"/>
  <c r="G305" i="9"/>
  <c r="K305" i="9" s="1"/>
  <c r="L305" i="9" s="1"/>
  <c r="I304" i="9"/>
  <c r="J304" i="9" s="1"/>
  <c r="H304" i="9"/>
  <c r="G304" i="9"/>
  <c r="K304" i="9" s="1"/>
  <c r="L304" i="9" s="1"/>
  <c r="J303" i="9"/>
  <c r="I303" i="9"/>
  <c r="G303" i="9"/>
  <c r="K303" i="9" s="1"/>
  <c r="L303" i="9" s="1"/>
  <c r="I302" i="9"/>
  <c r="J302" i="9" s="1"/>
  <c r="H302" i="9"/>
  <c r="G302" i="9"/>
  <c r="K302" i="9" s="1"/>
  <c r="L302" i="9" s="1"/>
  <c r="J301" i="9"/>
  <c r="I301" i="9"/>
  <c r="G301" i="9"/>
  <c r="K301" i="9" s="1"/>
  <c r="L301" i="9" s="1"/>
  <c r="I300" i="9"/>
  <c r="J300" i="9" s="1"/>
  <c r="H300" i="9"/>
  <c r="G300" i="9"/>
  <c r="K300" i="9" s="1"/>
  <c r="L300" i="9" s="1"/>
  <c r="J299" i="9"/>
  <c r="I299" i="9"/>
  <c r="G299" i="9"/>
  <c r="K299" i="9" s="1"/>
  <c r="L299" i="9" s="1"/>
  <c r="I298" i="9"/>
  <c r="J298" i="9" s="1"/>
  <c r="G298" i="9"/>
  <c r="H298" i="9" s="1"/>
  <c r="I297" i="9"/>
  <c r="J297" i="9" s="1"/>
  <c r="G297" i="9"/>
  <c r="K297" i="9" s="1"/>
  <c r="L297" i="9" s="1"/>
  <c r="I296" i="9"/>
  <c r="J296" i="9" s="1"/>
  <c r="J295" i="9" s="1"/>
  <c r="G296" i="9"/>
  <c r="H296" i="9" s="1"/>
  <c r="J293" i="9"/>
  <c r="I293" i="9"/>
  <c r="H293" i="9"/>
  <c r="G293" i="9"/>
  <c r="K293" i="9" s="1"/>
  <c r="L293" i="9" s="1"/>
  <c r="J292" i="9"/>
  <c r="I292" i="9"/>
  <c r="H292" i="9"/>
  <c r="G292" i="9"/>
  <c r="K292" i="9" s="1"/>
  <c r="L292" i="9" s="1"/>
  <c r="J291" i="9"/>
  <c r="I291" i="9"/>
  <c r="H291" i="9"/>
  <c r="G291" i="9"/>
  <c r="K291" i="9" s="1"/>
  <c r="L291" i="9" s="1"/>
  <c r="J290" i="9"/>
  <c r="I290" i="9"/>
  <c r="H290" i="9"/>
  <c r="G290" i="9"/>
  <c r="K290" i="9" s="1"/>
  <c r="L290" i="9" s="1"/>
  <c r="J289" i="9"/>
  <c r="I289" i="9"/>
  <c r="H289" i="9"/>
  <c r="G289" i="9"/>
  <c r="K289" i="9" s="1"/>
  <c r="L289" i="9" s="1"/>
  <c r="J288" i="9"/>
  <c r="I288" i="9"/>
  <c r="H288" i="9"/>
  <c r="G288" i="9"/>
  <c r="K288" i="9" s="1"/>
  <c r="L288" i="9" s="1"/>
  <c r="J287" i="9"/>
  <c r="I287" i="9"/>
  <c r="H287" i="9"/>
  <c r="G287" i="9"/>
  <c r="K287" i="9" s="1"/>
  <c r="L287" i="9" s="1"/>
  <c r="J286" i="9"/>
  <c r="I286" i="9"/>
  <c r="H286" i="9"/>
  <c r="G286" i="9"/>
  <c r="K286" i="9" s="1"/>
  <c r="L286" i="9" s="1"/>
  <c r="J285" i="9"/>
  <c r="I285" i="9"/>
  <c r="H285" i="9"/>
  <c r="G285" i="9"/>
  <c r="K285" i="9" s="1"/>
  <c r="L285" i="9" s="1"/>
  <c r="I284" i="9"/>
  <c r="J284" i="9" s="1"/>
  <c r="H284" i="9"/>
  <c r="G284" i="9"/>
  <c r="K284" i="9" s="1"/>
  <c r="L284" i="9" s="1"/>
  <c r="J283" i="9"/>
  <c r="I283" i="9"/>
  <c r="G283" i="9"/>
  <c r="H283" i="9" s="1"/>
  <c r="J279" i="9"/>
  <c r="I279" i="9"/>
  <c r="G279" i="9"/>
  <c r="H279" i="9" s="1"/>
  <c r="I278" i="9"/>
  <c r="J278" i="9" s="1"/>
  <c r="H278" i="9"/>
  <c r="G278" i="9"/>
  <c r="K278" i="9" s="1"/>
  <c r="L278" i="9" s="1"/>
  <c r="J277" i="9"/>
  <c r="I277" i="9"/>
  <c r="G277" i="9"/>
  <c r="H277" i="9" s="1"/>
  <c r="L276" i="9"/>
  <c r="I276" i="9"/>
  <c r="J276" i="9" s="1"/>
  <c r="H276" i="9"/>
  <c r="G276" i="9"/>
  <c r="K276" i="9" s="1"/>
  <c r="J275" i="9"/>
  <c r="I275" i="9"/>
  <c r="G275" i="9"/>
  <c r="H275" i="9" s="1"/>
  <c r="I274" i="9"/>
  <c r="J274" i="9" s="1"/>
  <c r="H274" i="9"/>
  <c r="G274" i="9"/>
  <c r="K274" i="9" s="1"/>
  <c r="L274" i="9" s="1"/>
  <c r="J273" i="9"/>
  <c r="I273" i="9"/>
  <c r="G273" i="9"/>
  <c r="H273" i="9" s="1"/>
  <c r="I270" i="9"/>
  <c r="I269" i="9"/>
  <c r="I266" i="9"/>
  <c r="J266" i="9" s="1"/>
  <c r="G266" i="9"/>
  <c r="H266" i="9" s="1"/>
  <c r="K265" i="9"/>
  <c r="L265" i="9" s="1"/>
  <c r="I265" i="9"/>
  <c r="J265" i="9" s="1"/>
  <c r="G265" i="9"/>
  <c r="H265" i="9" s="1"/>
  <c r="I264" i="9"/>
  <c r="J264" i="9" s="1"/>
  <c r="G264" i="9"/>
  <c r="H264" i="9" s="1"/>
  <c r="K263" i="9"/>
  <c r="L263" i="9" s="1"/>
  <c r="I263" i="9"/>
  <c r="J263" i="9" s="1"/>
  <c r="G263" i="9"/>
  <c r="H263" i="9" s="1"/>
  <c r="I262" i="9"/>
  <c r="J262" i="9" s="1"/>
  <c r="G262" i="9"/>
  <c r="H262" i="9" s="1"/>
  <c r="I261" i="9"/>
  <c r="J261" i="9" s="1"/>
  <c r="G261" i="9"/>
  <c r="H261" i="9" s="1"/>
  <c r="I260" i="9"/>
  <c r="J260" i="9" s="1"/>
  <c r="G260" i="9"/>
  <c r="H260" i="9" s="1"/>
  <c r="I259" i="9"/>
  <c r="J259" i="9" s="1"/>
  <c r="G259" i="9"/>
  <c r="H259" i="9" s="1"/>
  <c r="I258" i="9"/>
  <c r="J258" i="9" s="1"/>
  <c r="G258" i="9"/>
  <c r="H258" i="9" s="1"/>
  <c r="J257" i="9"/>
  <c r="J255" i="9"/>
  <c r="I255" i="9"/>
  <c r="G255" i="9"/>
  <c r="H255" i="9" s="1"/>
  <c r="I254" i="9"/>
  <c r="J254" i="9" s="1"/>
  <c r="H254" i="9"/>
  <c r="G254" i="9"/>
  <c r="K254" i="9" s="1"/>
  <c r="L254" i="9" s="1"/>
  <c r="J253" i="9"/>
  <c r="I253" i="9"/>
  <c r="G253" i="9"/>
  <c r="H253" i="9" s="1"/>
  <c r="I252" i="9"/>
  <c r="J252" i="9" s="1"/>
  <c r="H252" i="9"/>
  <c r="G252" i="9"/>
  <c r="K252" i="9" s="1"/>
  <c r="L252" i="9" s="1"/>
  <c r="J251" i="9"/>
  <c r="I251" i="9"/>
  <c r="G251" i="9"/>
  <c r="H251" i="9" s="1"/>
  <c r="K250" i="9"/>
  <c r="L250" i="9" s="1"/>
  <c r="I250" i="9"/>
  <c r="J250" i="9" s="1"/>
  <c r="H250" i="9"/>
  <c r="G250" i="9"/>
  <c r="I249" i="9"/>
  <c r="J249" i="9" s="1"/>
  <c r="J248" i="9" s="1"/>
  <c r="G249" i="9"/>
  <c r="H249" i="9" s="1"/>
  <c r="J246" i="9"/>
  <c r="I246" i="9"/>
  <c r="H246" i="9"/>
  <c r="G246" i="9"/>
  <c r="K246" i="9" s="1"/>
  <c r="L246" i="9" s="1"/>
  <c r="J245" i="9"/>
  <c r="I245" i="9"/>
  <c r="G245" i="9"/>
  <c r="H245" i="9" s="1"/>
  <c r="I244" i="9"/>
  <c r="J244" i="9" s="1"/>
  <c r="G244" i="9"/>
  <c r="K244" i="9" s="1"/>
  <c r="L244" i="9" s="1"/>
  <c r="I243" i="9"/>
  <c r="J243" i="9" s="1"/>
  <c r="G243" i="9"/>
  <c r="H243" i="9" s="1"/>
  <c r="I242" i="9"/>
  <c r="J242" i="9" s="1"/>
  <c r="G242" i="9"/>
  <c r="K242" i="9" s="1"/>
  <c r="L242" i="9" s="1"/>
  <c r="I241" i="9"/>
  <c r="J241" i="9" s="1"/>
  <c r="G241" i="9"/>
  <c r="H241" i="9" s="1"/>
  <c r="I240" i="9"/>
  <c r="J240" i="9" s="1"/>
  <c r="G240" i="9"/>
  <c r="K240" i="9" s="1"/>
  <c r="L240" i="9" s="1"/>
  <c r="I239" i="9"/>
  <c r="J239" i="9" s="1"/>
  <c r="G239" i="9"/>
  <c r="H239" i="9" s="1"/>
  <c r="I238" i="9"/>
  <c r="J238" i="9" s="1"/>
  <c r="G238" i="9"/>
  <c r="K238" i="9" s="1"/>
  <c r="L238" i="9" s="1"/>
  <c r="I237" i="9"/>
  <c r="J237" i="9" s="1"/>
  <c r="G237" i="9"/>
  <c r="H237" i="9" s="1"/>
  <c r="I236" i="9"/>
  <c r="J236" i="9" s="1"/>
  <c r="G236" i="9"/>
  <c r="K236" i="9" s="1"/>
  <c r="L236" i="9" s="1"/>
  <c r="I235" i="9"/>
  <c r="J235" i="9" s="1"/>
  <c r="G235" i="9"/>
  <c r="H235" i="9" s="1"/>
  <c r="I234" i="9"/>
  <c r="J234" i="9" s="1"/>
  <c r="G234" i="9"/>
  <c r="K234" i="9" s="1"/>
  <c r="L234" i="9" s="1"/>
  <c r="I233" i="9"/>
  <c r="J233" i="9" s="1"/>
  <c r="G233" i="9"/>
  <c r="H233" i="9" s="1"/>
  <c r="I232" i="9"/>
  <c r="J232" i="9" s="1"/>
  <c r="J231" i="9" s="1"/>
  <c r="G232" i="9"/>
  <c r="K232" i="9" s="1"/>
  <c r="L232" i="9" s="1"/>
  <c r="J229" i="9"/>
  <c r="I229" i="9"/>
  <c r="H229" i="9"/>
  <c r="G229" i="9"/>
  <c r="K229" i="9" s="1"/>
  <c r="L229" i="9" s="1"/>
  <c r="J228" i="9"/>
  <c r="I228" i="9"/>
  <c r="H228" i="9"/>
  <c r="G228" i="9"/>
  <c r="K228" i="9" s="1"/>
  <c r="L228" i="9" s="1"/>
  <c r="J227" i="9"/>
  <c r="I227" i="9"/>
  <c r="H227" i="9"/>
  <c r="G227" i="9"/>
  <c r="K227" i="9" s="1"/>
  <c r="L227" i="9" s="1"/>
  <c r="J226" i="9"/>
  <c r="I226" i="9"/>
  <c r="H226" i="9"/>
  <c r="G226" i="9"/>
  <c r="K226" i="9" s="1"/>
  <c r="L226" i="9" s="1"/>
  <c r="J225" i="9"/>
  <c r="I225" i="9"/>
  <c r="H225" i="9"/>
  <c r="G225" i="9"/>
  <c r="K225" i="9" s="1"/>
  <c r="L225" i="9" s="1"/>
  <c r="J224" i="9"/>
  <c r="I224" i="9"/>
  <c r="H224" i="9"/>
  <c r="G224" i="9"/>
  <c r="K224" i="9" s="1"/>
  <c r="L224" i="9" s="1"/>
  <c r="J223" i="9"/>
  <c r="I223" i="9"/>
  <c r="H223" i="9"/>
  <c r="G223" i="9"/>
  <c r="K223" i="9" s="1"/>
  <c r="L223" i="9" s="1"/>
  <c r="J222" i="9"/>
  <c r="I222" i="9"/>
  <c r="G222" i="9"/>
  <c r="H222" i="9" s="1"/>
  <c r="I221" i="9"/>
  <c r="J221" i="9" s="1"/>
  <c r="H221" i="9"/>
  <c r="G221" i="9"/>
  <c r="K221" i="9" s="1"/>
  <c r="L221" i="9" s="1"/>
  <c r="J220" i="9"/>
  <c r="I220" i="9"/>
  <c r="G220" i="9"/>
  <c r="H220" i="9" s="1"/>
  <c r="I219" i="9"/>
  <c r="J219" i="9" s="1"/>
  <c r="H219" i="9"/>
  <c r="G219" i="9"/>
  <c r="K219" i="9" s="1"/>
  <c r="L219" i="9" s="1"/>
  <c r="I215" i="9"/>
  <c r="J215" i="9" s="1"/>
  <c r="H215" i="9"/>
  <c r="G215" i="9"/>
  <c r="K215" i="9" s="1"/>
  <c r="L215" i="9" s="1"/>
  <c r="J214" i="9"/>
  <c r="I214" i="9"/>
  <c r="G214" i="9"/>
  <c r="H214" i="9" s="1"/>
  <c r="I213" i="9"/>
  <c r="J213" i="9" s="1"/>
  <c r="H213" i="9"/>
  <c r="G213" i="9"/>
  <c r="K213" i="9" s="1"/>
  <c r="L213" i="9" s="1"/>
  <c r="J212" i="9"/>
  <c r="I212" i="9"/>
  <c r="G212" i="9"/>
  <c r="H212" i="9" s="1"/>
  <c r="I211" i="9"/>
  <c r="J211" i="9" s="1"/>
  <c r="H211" i="9"/>
  <c r="G211" i="9"/>
  <c r="K211" i="9" s="1"/>
  <c r="L211" i="9" s="1"/>
  <c r="J210" i="9"/>
  <c r="I210" i="9"/>
  <c r="G210" i="9"/>
  <c r="H210" i="9" s="1"/>
  <c r="I209" i="9"/>
  <c r="J209" i="9" s="1"/>
  <c r="H209" i="9"/>
  <c r="G209" i="9"/>
  <c r="K209" i="9" s="1"/>
  <c r="L209" i="9" s="1"/>
  <c r="J208" i="9"/>
  <c r="I208" i="9"/>
  <c r="G208" i="9"/>
  <c r="H208" i="9" s="1"/>
  <c r="I207" i="9"/>
  <c r="J207" i="9" s="1"/>
  <c r="H207" i="9"/>
  <c r="G207" i="9"/>
  <c r="K207" i="9" s="1"/>
  <c r="L207" i="9" s="1"/>
  <c r="J206" i="9"/>
  <c r="J205" i="9" s="1"/>
  <c r="J204" i="9" s="1"/>
  <c r="I206" i="9"/>
  <c r="G206" i="9"/>
  <c r="H206" i="9" s="1"/>
  <c r="I203" i="9"/>
  <c r="I202" i="9"/>
  <c r="J199" i="9"/>
  <c r="I199" i="9"/>
  <c r="G199" i="9"/>
  <c r="H199" i="9" s="1"/>
  <c r="I198" i="9"/>
  <c r="J198" i="9" s="1"/>
  <c r="H198" i="9"/>
  <c r="G198" i="9"/>
  <c r="K198" i="9" s="1"/>
  <c r="L198" i="9" s="1"/>
  <c r="J197" i="9"/>
  <c r="I197" i="9"/>
  <c r="G197" i="9"/>
  <c r="H197" i="9" s="1"/>
  <c r="I196" i="9"/>
  <c r="J196" i="9" s="1"/>
  <c r="H196" i="9"/>
  <c r="G196" i="9"/>
  <c r="K196" i="9" s="1"/>
  <c r="L196" i="9" s="1"/>
  <c r="J195" i="9"/>
  <c r="I195" i="9"/>
  <c r="G195" i="9"/>
  <c r="H195" i="9" s="1"/>
  <c r="I194" i="9"/>
  <c r="J194" i="9" s="1"/>
  <c r="H194" i="9"/>
  <c r="G194" i="9"/>
  <c r="K194" i="9" s="1"/>
  <c r="L194" i="9" s="1"/>
  <c r="J193" i="9"/>
  <c r="I193" i="9"/>
  <c r="G193" i="9"/>
  <c r="H193" i="9" s="1"/>
  <c r="I192" i="9"/>
  <c r="J192" i="9" s="1"/>
  <c r="H192" i="9"/>
  <c r="G192" i="9"/>
  <c r="K192" i="9" s="1"/>
  <c r="L192" i="9" s="1"/>
  <c r="J191" i="9"/>
  <c r="I191" i="9"/>
  <c r="G191" i="9"/>
  <c r="H191" i="9" s="1"/>
  <c r="H189" i="9" s="1"/>
  <c r="I190" i="9"/>
  <c r="J190" i="9" s="1"/>
  <c r="J189" i="9" s="1"/>
  <c r="H190" i="9"/>
  <c r="G190" i="9"/>
  <c r="K190" i="9" s="1"/>
  <c r="L190" i="9" s="1"/>
  <c r="I188" i="9"/>
  <c r="J188" i="9" s="1"/>
  <c r="H188" i="9"/>
  <c r="G188" i="9"/>
  <c r="K188" i="9" s="1"/>
  <c r="L188" i="9" s="1"/>
  <c r="J187" i="9"/>
  <c r="I187" i="9"/>
  <c r="G187" i="9"/>
  <c r="H187" i="9" s="1"/>
  <c r="I186" i="9"/>
  <c r="J186" i="9" s="1"/>
  <c r="H186" i="9"/>
  <c r="G186" i="9"/>
  <c r="K186" i="9" s="1"/>
  <c r="L186" i="9" s="1"/>
  <c r="I185" i="9"/>
  <c r="J185" i="9" s="1"/>
  <c r="G185" i="9"/>
  <c r="H185" i="9" s="1"/>
  <c r="I184" i="9"/>
  <c r="J184" i="9" s="1"/>
  <c r="G184" i="9"/>
  <c r="H184" i="9" s="1"/>
  <c r="I183" i="9"/>
  <c r="J183" i="9" s="1"/>
  <c r="G183" i="9"/>
  <c r="H183" i="9" s="1"/>
  <c r="J180" i="9"/>
  <c r="I180" i="9"/>
  <c r="H180" i="9"/>
  <c r="G180" i="9"/>
  <c r="K180" i="9" s="1"/>
  <c r="L180" i="9" s="1"/>
  <c r="J179" i="9"/>
  <c r="I179" i="9"/>
  <c r="H179" i="9"/>
  <c r="G179" i="9"/>
  <c r="K179" i="9" s="1"/>
  <c r="L179" i="9" s="1"/>
  <c r="J178" i="9"/>
  <c r="I178" i="9"/>
  <c r="H178" i="9"/>
  <c r="G178" i="9"/>
  <c r="K178" i="9" s="1"/>
  <c r="L178" i="9" s="1"/>
  <c r="J177" i="9"/>
  <c r="I177" i="9"/>
  <c r="H177" i="9"/>
  <c r="G177" i="9"/>
  <c r="K177" i="9" s="1"/>
  <c r="L177" i="9" s="1"/>
  <c r="J176" i="9"/>
  <c r="I176" i="9"/>
  <c r="H176" i="9"/>
  <c r="G176" i="9"/>
  <c r="K176" i="9" s="1"/>
  <c r="L176" i="9" s="1"/>
  <c r="J175" i="9"/>
  <c r="I175" i="9"/>
  <c r="H175" i="9"/>
  <c r="G175" i="9"/>
  <c r="K175" i="9" s="1"/>
  <c r="L175" i="9" s="1"/>
  <c r="I174" i="9"/>
  <c r="J174" i="9" s="1"/>
  <c r="H174" i="9"/>
  <c r="G174" i="9"/>
  <c r="K174" i="9" s="1"/>
  <c r="L174" i="9" s="1"/>
  <c r="J173" i="9"/>
  <c r="I173" i="9"/>
  <c r="G173" i="9"/>
  <c r="H173" i="9" s="1"/>
  <c r="I172" i="9"/>
  <c r="J172" i="9" s="1"/>
  <c r="H172" i="9"/>
  <c r="G172" i="9"/>
  <c r="K172" i="9" s="1"/>
  <c r="L172" i="9" s="1"/>
  <c r="J171" i="9"/>
  <c r="I171" i="9"/>
  <c r="G171" i="9"/>
  <c r="H171" i="9" s="1"/>
  <c r="I170" i="9"/>
  <c r="J170" i="9" s="1"/>
  <c r="H170" i="9"/>
  <c r="G170" i="9"/>
  <c r="K170" i="9" s="1"/>
  <c r="L170" i="9" s="1"/>
  <c r="J169" i="9"/>
  <c r="I169" i="9"/>
  <c r="G169" i="9"/>
  <c r="H169" i="9" s="1"/>
  <c r="I168" i="9"/>
  <c r="J168" i="9" s="1"/>
  <c r="G168" i="9"/>
  <c r="K168" i="9" s="1"/>
  <c r="L168" i="9" s="1"/>
  <c r="I167" i="9"/>
  <c r="J167" i="9" s="1"/>
  <c r="G167" i="9"/>
  <c r="H167" i="9" s="1"/>
  <c r="I166" i="9"/>
  <c r="J166" i="9" s="1"/>
  <c r="J165" i="9" s="1"/>
  <c r="G166" i="9"/>
  <c r="K166" i="9" s="1"/>
  <c r="L166" i="9" s="1"/>
  <c r="J163" i="9"/>
  <c r="I163" i="9"/>
  <c r="H163" i="9"/>
  <c r="G163" i="9"/>
  <c r="K163" i="9" s="1"/>
  <c r="L163" i="9" s="1"/>
  <c r="J162" i="9"/>
  <c r="I162" i="9"/>
  <c r="H162" i="9"/>
  <c r="G162" i="9"/>
  <c r="K162" i="9" s="1"/>
  <c r="L162" i="9" s="1"/>
  <c r="J161" i="9"/>
  <c r="I161" i="9"/>
  <c r="H161" i="9"/>
  <c r="G161" i="9"/>
  <c r="K161" i="9" s="1"/>
  <c r="L161" i="9" s="1"/>
  <c r="J160" i="9"/>
  <c r="I160" i="9"/>
  <c r="H160" i="9"/>
  <c r="G160" i="9"/>
  <c r="K160" i="9" s="1"/>
  <c r="L160" i="9" s="1"/>
  <c r="J159" i="9"/>
  <c r="I159" i="9"/>
  <c r="H159" i="9"/>
  <c r="G159" i="9"/>
  <c r="K159" i="9" s="1"/>
  <c r="L159" i="9" s="1"/>
  <c r="J158" i="9"/>
  <c r="I158" i="9"/>
  <c r="H158" i="9"/>
  <c r="G158" i="9"/>
  <c r="K158" i="9" s="1"/>
  <c r="L158" i="9" s="1"/>
  <c r="J157" i="9"/>
  <c r="I157" i="9"/>
  <c r="H157" i="9"/>
  <c r="G157" i="9"/>
  <c r="K157" i="9" s="1"/>
  <c r="L157" i="9" s="1"/>
  <c r="J156" i="9"/>
  <c r="I156" i="9"/>
  <c r="H156" i="9"/>
  <c r="G156" i="9"/>
  <c r="K156" i="9" s="1"/>
  <c r="L156" i="9" s="1"/>
  <c r="J155" i="9"/>
  <c r="I155" i="9"/>
  <c r="H155" i="9"/>
  <c r="G155" i="9"/>
  <c r="K155" i="9" s="1"/>
  <c r="L155" i="9" s="1"/>
  <c r="I154" i="9"/>
  <c r="J154" i="9" s="1"/>
  <c r="H154" i="9"/>
  <c r="G154" i="9"/>
  <c r="K154" i="9" s="1"/>
  <c r="L154" i="9" s="1"/>
  <c r="J153" i="9"/>
  <c r="I153" i="9"/>
  <c r="G153" i="9"/>
  <c r="H153" i="9" s="1"/>
  <c r="H151" i="9" s="1"/>
  <c r="I152" i="9"/>
  <c r="J152" i="9" s="1"/>
  <c r="J151" i="9" s="1"/>
  <c r="J150" i="9" s="1"/>
  <c r="H152" i="9"/>
  <c r="G152" i="9"/>
  <c r="K152" i="9" s="1"/>
  <c r="L152" i="9" s="1"/>
  <c r="I148" i="9"/>
  <c r="J148" i="9" s="1"/>
  <c r="H148" i="9"/>
  <c r="G148" i="9"/>
  <c r="K148" i="9" s="1"/>
  <c r="L148" i="9" s="1"/>
  <c r="J147" i="9"/>
  <c r="I147" i="9"/>
  <c r="G147" i="9"/>
  <c r="H147" i="9" s="1"/>
  <c r="I146" i="9"/>
  <c r="J146" i="9" s="1"/>
  <c r="H146" i="9"/>
  <c r="G146" i="9"/>
  <c r="K146" i="9" s="1"/>
  <c r="L146" i="9" s="1"/>
  <c r="J145" i="9"/>
  <c r="I145" i="9"/>
  <c r="G145" i="9"/>
  <c r="H145" i="9" s="1"/>
  <c r="I144" i="9"/>
  <c r="J144" i="9" s="1"/>
  <c r="H144" i="9"/>
  <c r="G144" i="9"/>
  <c r="K144" i="9" s="1"/>
  <c r="L144" i="9" s="1"/>
  <c r="J143" i="9"/>
  <c r="I143" i="9"/>
  <c r="G143" i="9"/>
  <c r="H143" i="9" s="1"/>
  <c r="I142" i="9"/>
  <c r="J142" i="9" s="1"/>
  <c r="H142" i="9"/>
  <c r="G142" i="9"/>
  <c r="K142" i="9" s="1"/>
  <c r="L142" i="9" s="1"/>
  <c r="J141" i="9"/>
  <c r="I141" i="9"/>
  <c r="G141" i="9"/>
  <c r="H141" i="9" s="1"/>
  <c r="I140" i="9"/>
  <c r="J140" i="9" s="1"/>
  <c r="H140" i="9"/>
  <c r="G140" i="9"/>
  <c r="K140" i="9" s="1"/>
  <c r="L140" i="9" s="1"/>
  <c r="J139" i="9"/>
  <c r="I139" i="9"/>
  <c r="G139" i="9"/>
  <c r="H139" i="9" s="1"/>
  <c r="I138" i="9"/>
  <c r="J138" i="9" s="1"/>
  <c r="J137" i="9" s="1"/>
  <c r="G138" i="9"/>
  <c r="H138" i="9" s="1"/>
  <c r="I136" i="9"/>
  <c r="I135" i="9"/>
  <c r="I132" i="9"/>
  <c r="J132" i="9" s="1"/>
  <c r="G132" i="9"/>
  <c r="H132" i="9" s="1"/>
  <c r="I131" i="9"/>
  <c r="J131" i="9" s="1"/>
  <c r="G131" i="9"/>
  <c r="H131" i="9" s="1"/>
  <c r="I130" i="9"/>
  <c r="J130" i="9" s="1"/>
  <c r="G130" i="9"/>
  <c r="H130" i="9" s="1"/>
  <c r="I129" i="9"/>
  <c r="J129" i="9" s="1"/>
  <c r="G129" i="9"/>
  <c r="H129" i="9" s="1"/>
  <c r="I128" i="9"/>
  <c r="J128" i="9" s="1"/>
  <c r="G128" i="9"/>
  <c r="H128" i="9" s="1"/>
  <c r="I127" i="9"/>
  <c r="J127" i="9" s="1"/>
  <c r="G127" i="9"/>
  <c r="H127" i="9" s="1"/>
  <c r="I126" i="9"/>
  <c r="J126" i="9" s="1"/>
  <c r="J125" i="9" s="1"/>
  <c r="G126" i="9"/>
  <c r="H126" i="9" s="1"/>
  <c r="J124" i="9"/>
  <c r="I124" i="9"/>
  <c r="H124" i="9"/>
  <c r="G124" i="9"/>
  <c r="K124" i="9" s="1"/>
  <c r="L124" i="9" s="1"/>
  <c r="J123" i="9"/>
  <c r="I123" i="9"/>
  <c r="H123" i="9"/>
  <c r="G123" i="9"/>
  <c r="K123" i="9" s="1"/>
  <c r="L123" i="9" s="1"/>
  <c r="J122" i="9"/>
  <c r="I122" i="9"/>
  <c r="H122" i="9"/>
  <c r="G122" i="9"/>
  <c r="K122" i="9" s="1"/>
  <c r="L122" i="9" s="1"/>
  <c r="J121" i="9"/>
  <c r="I121" i="9"/>
  <c r="H121" i="9"/>
  <c r="G121" i="9"/>
  <c r="K121" i="9" s="1"/>
  <c r="L121" i="9" s="1"/>
  <c r="I120" i="9"/>
  <c r="J120" i="9" s="1"/>
  <c r="H120" i="9"/>
  <c r="G120" i="9"/>
  <c r="K120" i="9" s="1"/>
  <c r="L120" i="9" s="1"/>
  <c r="J119" i="9"/>
  <c r="I119" i="9"/>
  <c r="G119" i="9"/>
  <c r="H119" i="9" s="1"/>
  <c r="I116" i="9"/>
  <c r="J116" i="9" s="1"/>
  <c r="G116" i="9"/>
  <c r="H116" i="9" s="1"/>
  <c r="I115" i="9"/>
  <c r="J115" i="9" s="1"/>
  <c r="G115" i="9"/>
  <c r="H115" i="9" s="1"/>
  <c r="I114" i="9"/>
  <c r="J114" i="9" s="1"/>
  <c r="G114" i="9"/>
  <c r="H114" i="9" s="1"/>
  <c r="I113" i="9"/>
  <c r="J113" i="9" s="1"/>
  <c r="G113" i="9"/>
  <c r="H113" i="9" s="1"/>
  <c r="I112" i="9"/>
  <c r="J112" i="9" s="1"/>
  <c r="G112" i="9"/>
  <c r="H112" i="9" s="1"/>
  <c r="I111" i="9"/>
  <c r="J111" i="9" s="1"/>
  <c r="G111" i="9"/>
  <c r="H111" i="9" s="1"/>
  <c r="I110" i="9"/>
  <c r="J110" i="9" s="1"/>
  <c r="G110" i="9"/>
  <c r="H110" i="9" s="1"/>
  <c r="I109" i="9"/>
  <c r="J109" i="9" s="1"/>
  <c r="G109" i="9"/>
  <c r="H109" i="9" s="1"/>
  <c r="I108" i="9"/>
  <c r="J108" i="9" s="1"/>
  <c r="G108" i="9"/>
  <c r="H108" i="9" s="1"/>
  <c r="I107" i="9"/>
  <c r="J107" i="9" s="1"/>
  <c r="G107" i="9"/>
  <c r="H107" i="9" s="1"/>
  <c r="I106" i="9"/>
  <c r="J106" i="9" s="1"/>
  <c r="G106" i="9"/>
  <c r="H106" i="9" s="1"/>
  <c r="I105" i="9"/>
  <c r="J105" i="9" s="1"/>
  <c r="G105" i="9"/>
  <c r="H105" i="9" s="1"/>
  <c r="I104" i="9"/>
  <c r="J104" i="9" s="1"/>
  <c r="G104" i="9"/>
  <c r="H104" i="9" s="1"/>
  <c r="I103" i="9"/>
  <c r="J103" i="9" s="1"/>
  <c r="G103" i="9"/>
  <c r="H103" i="9" s="1"/>
  <c r="I102" i="9"/>
  <c r="J102" i="9" s="1"/>
  <c r="J101" i="9" s="1"/>
  <c r="G102" i="9"/>
  <c r="H102" i="9" s="1"/>
  <c r="J99" i="9"/>
  <c r="I99" i="9"/>
  <c r="H99" i="9"/>
  <c r="G99" i="9"/>
  <c r="K99" i="9" s="1"/>
  <c r="L99" i="9" s="1"/>
  <c r="J98" i="9"/>
  <c r="I98" i="9"/>
  <c r="H98" i="9"/>
  <c r="G98" i="9"/>
  <c r="K98" i="9" s="1"/>
  <c r="L98" i="9" s="1"/>
  <c r="J97" i="9"/>
  <c r="I97" i="9"/>
  <c r="H97" i="9"/>
  <c r="G97" i="9"/>
  <c r="K97" i="9" s="1"/>
  <c r="L97" i="9" s="1"/>
  <c r="J96" i="9"/>
  <c r="I96" i="9"/>
  <c r="H96" i="9"/>
  <c r="G96" i="9"/>
  <c r="K96" i="9" s="1"/>
  <c r="L96" i="9" s="1"/>
  <c r="J95" i="9"/>
  <c r="I95" i="9"/>
  <c r="H95" i="9"/>
  <c r="G95" i="9"/>
  <c r="K95" i="9" s="1"/>
  <c r="L95" i="9" s="1"/>
  <c r="J94" i="9"/>
  <c r="I94" i="9"/>
  <c r="H94" i="9"/>
  <c r="G94" i="9"/>
  <c r="K94" i="9" s="1"/>
  <c r="L94" i="9" s="1"/>
  <c r="J93" i="9"/>
  <c r="I93" i="9"/>
  <c r="H93" i="9"/>
  <c r="G93" i="9"/>
  <c r="K93" i="9" s="1"/>
  <c r="L93" i="9" s="1"/>
  <c r="J92" i="9"/>
  <c r="I92" i="9"/>
  <c r="H92" i="9"/>
  <c r="G92" i="9"/>
  <c r="K92" i="9" s="1"/>
  <c r="L92" i="9" s="1"/>
  <c r="J91" i="9"/>
  <c r="I91" i="9"/>
  <c r="H91" i="9"/>
  <c r="G91" i="9"/>
  <c r="K91" i="9" s="1"/>
  <c r="L91" i="9" s="1"/>
  <c r="J90" i="9"/>
  <c r="I90" i="9"/>
  <c r="H90" i="9"/>
  <c r="G90" i="9"/>
  <c r="K90" i="9" s="1"/>
  <c r="L90" i="9" s="1"/>
  <c r="J89" i="9"/>
  <c r="I89" i="9"/>
  <c r="H89" i="9"/>
  <c r="H87" i="9" s="1"/>
  <c r="G89" i="9"/>
  <c r="K89" i="9" s="1"/>
  <c r="L89" i="9" s="1"/>
  <c r="J88" i="9"/>
  <c r="J87" i="9" s="1"/>
  <c r="I88" i="9"/>
  <c r="H88" i="9"/>
  <c r="G88" i="9"/>
  <c r="K88" i="9" s="1"/>
  <c r="L88" i="9" s="1"/>
  <c r="L87" i="9" s="1"/>
  <c r="J84" i="9"/>
  <c r="I84" i="9"/>
  <c r="H84" i="9"/>
  <c r="G84" i="9"/>
  <c r="K84" i="9" s="1"/>
  <c r="L84" i="9" s="1"/>
  <c r="J83" i="9"/>
  <c r="I83" i="9"/>
  <c r="H83" i="9"/>
  <c r="G83" i="9"/>
  <c r="K83" i="9" s="1"/>
  <c r="L83" i="9" s="1"/>
  <c r="J82" i="9"/>
  <c r="I82" i="9"/>
  <c r="H82" i="9"/>
  <c r="G82" i="9"/>
  <c r="K82" i="9" s="1"/>
  <c r="L82" i="9" s="1"/>
  <c r="J81" i="9"/>
  <c r="I81" i="9"/>
  <c r="H81" i="9"/>
  <c r="G81" i="9"/>
  <c r="K81" i="9" s="1"/>
  <c r="L81" i="9" s="1"/>
  <c r="J80" i="9"/>
  <c r="I80" i="9"/>
  <c r="H80" i="9"/>
  <c r="G80" i="9"/>
  <c r="K80" i="9" s="1"/>
  <c r="L80" i="9" s="1"/>
  <c r="J79" i="9"/>
  <c r="I79" i="9"/>
  <c r="H79" i="9"/>
  <c r="G79" i="9"/>
  <c r="K79" i="9" s="1"/>
  <c r="L79" i="9" s="1"/>
  <c r="J78" i="9"/>
  <c r="J77" i="9" s="1"/>
  <c r="I78" i="9"/>
  <c r="G78" i="9"/>
  <c r="H78" i="9" s="1"/>
  <c r="H77" i="9" s="1"/>
  <c r="I76" i="9"/>
  <c r="I75" i="9"/>
  <c r="K72" i="9"/>
  <c r="L72" i="9" s="1"/>
  <c r="J72" i="9"/>
  <c r="I72" i="9"/>
  <c r="H72" i="9"/>
  <c r="K71" i="9"/>
  <c r="L71" i="9" s="1"/>
  <c r="I71" i="9"/>
  <c r="J71" i="9" s="1"/>
  <c r="H71" i="9"/>
  <c r="I70" i="9"/>
  <c r="J70" i="9" s="1"/>
  <c r="H70" i="9"/>
  <c r="G70" i="9"/>
  <c r="K70" i="9" s="1"/>
  <c r="L70" i="9" s="1"/>
  <c r="J69" i="9"/>
  <c r="I69" i="9"/>
  <c r="G69" i="9"/>
  <c r="H69" i="9" s="1"/>
  <c r="H67" i="9" s="1"/>
  <c r="I68" i="9"/>
  <c r="J68" i="9" s="1"/>
  <c r="J67" i="9" s="1"/>
  <c r="H68" i="9"/>
  <c r="G68" i="9"/>
  <c r="K68" i="9" s="1"/>
  <c r="L68" i="9" s="1"/>
  <c r="I65" i="9"/>
  <c r="J65" i="9" s="1"/>
  <c r="G65" i="9"/>
  <c r="H65" i="9" s="1"/>
  <c r="I64" i="9"/>
  <c r="J64" i="9" s="1"/>
  <c r="G64" i="9"/>
  <c r="H64" i="9" s="1"/>
  <c r="I63" i="9"/>
  <c r="J63" i="9" s="1"/>
  <c r="G63" i="9"/>
  <c r="H63" i="9" s="1"/>
  <c r="I62" i="9"/>
  <c r="J62" i="9" s="1"/>
  <c r="G62" i="9"/>
  <c r="H62" i="9" s="1"/>
  <c r="I61" i="9"/>
  <c r="J61" i="9" s="1"/>
  <c r="G61" i="9"/>
  <c r="H61" i="9" s="1"/>
  <c r="I60" i="9"/>
  <c r="J60" i="9" s="1"/>
  <c r="J59" i="9" s="1"/>
  <c r="G60" i="9"/>
  <c r="H60" i="9" s="1"/>
  <c r="J57" i="9"/>
  <c r="I57" i="9"/>
  <c r="H57" i="9"/>
  <c r="G57" i="9"/>
  <c r="K57" i="9" s="1"/>
  <c r="L57" i="9" s="1"/>
  <c r="J56" i="9"/>
  <c r="I56" i="9"/>
  <c r="H56" i="9"/>
  <c r="G56" i="9"/>
  <c r="K56" i="9" s="1"/>
  <c r="L56" i="9" s="1"/>
  <c r="J55" i="9"/>
  <c r="I55" i="9"/>
  <c r="H55" i="9"/>
  <c r="G55" i="9"/>
  <c r="K55" i="9" s="1"/>
  <c r="L55" i="9" s="1"/>
  <c r="J54" i="9"/>
  <c r="I54" i="9"/>
  <c r="H54" i="9"/>
  <c r="G54" i="9"/>
  <c r="K54" i="9" s="1"/>
  <c r="L54" i="9" s="1"/>
  <c r="J53" i="9"/>
  <c r="I53" i="9"/>
  <c r="H53" i="9"/>
  <c r="G53" i="9"/>
  <c r="K53" i="9" s="1"/>
  <c r="L53" i="9" s="1"/>
  <c r="J52" i="9"/>
  <c r="I52" i="9"/>
  <c r="H52" i="9"/>
  <c r="G52" i="9"/>
  <c r="K52" i="9" s="1"/>
  <c r="L52" i="9" s="1"/>
  <c r="I51" i="9"/>
  <c r="J51" i="9" s="1"/>
  <c r="H51" i="9"/>
  <c r="G51" i="9"/>
  <c r="K51" i="9" s="1"/>
  <c r="L51" i="9" s="1"/>
  <c r="J50" i="9"/>
  <c r="I50" i="9"/>
  <c r="G50" i="9"/>
  <c r="H50" i="9" s="1"/>
  <c r="L49" i="9"/>
  <c r="I49" i="9"/>
  <c r="J49" i="9" s="1"/>
  <c r="H49" i="9"/>
  <c r="G49" i="9"/>
  <c r="K49" i="9" s="1"/>
  <c r="J48" i="9"/>
  <c r="I48" i="9"/>
  <c r="G48" i="9"/>
  <c r="H48" i="9" s="1"/>
  <c r="I47" i="9"/>
  <c r="J47" i="9" s="1"/>
  <c r="J42" i="9" s="1"/>
  <c r="H47" i="9"/>
  <c r="G47" i="9"/>
  <c r="K47" i="9" s="1"/>
  <c r="L47" i="9" s="1"/>
  <c r="J46" i="9"/>
  <c r="I46" i="9"/>
  <c r="G46" i="9"/>
  <c r="H46" i="9" s="1"/>
  <c r="I45" i="9"/>
  <c r="J45" i="9" s="1"/>
  <c r="H45" i="9"/>
  <c r="G45" i="9"/>
  <c r="K45" i="9" s="1"/>
  <c r="L45" i="9" s="1"/>
  <c r="J44" i="9"/>
  <c r="I44" i="9"/>
  <c r="G44" i="9"/>
  <c r="H44" i="9" s="1"/>
  <c r="H42" i="9" s="1"/>
  <c r="I43" i="9"/>
  <c r="J43" i="9" s="1"/>
  <c r="H43" i="9"/>
  <c r="G43" i="9"/>
  <c r="K43" i="9" s="1"/>
  <c r="L43" i="9" s="1"/>
  <c r="I40" i="9"/>
  <c r="J40" i="9" s="1"/>
  <c r="H40" i="9"/>
  <c r="G40" i="9"/>
  <c r="J39" i="9"/>
  <c r="I39" i="9"/>
  <c r="G39" i="9"/>
  <c r="H39" i="9" s="1"/>
  <c r="J38" i="9"/>
  <c r="I38" i="9"/>
  <c r="H38" i="9"/>
  <c r="G38" i="9"/>
  <c r="K38" i="9" s="1"/>
  <c r="L38" i="9" s="1"/>
  <c r="J37" i="9"/>
  <c r="I37" i="9"/>
  <c r="G37" i="9"/>
  <c r="H37" i="9" s="1"/>
  <c r="I36" i="9"/>
  <c r="J36" i="9" s="1"/>
  <c r="H36" i="9"/>
  <c r="G36" i="9"/>
  <c r="J35" i="9"/>
  <c r="I35" i="9"/>
  <c r="G35" i="9"/>
  <c r="H35" i="9" s="1"/>
  <c r="I34" i="9"/>
  <c r="J34" i="9" s="1"/>
  <c r="H34" i="9"/>
  <c r="G34" i="9"/>
  <c r="K34" i="9" s="1"/>
  <c r="L34" i="9" s="1"/>
  <c r="K33" i="9"/>
  <c r="L33" i="9" s="1"/>
  <c r="I33" i="9"/>
  <c r="J33" i="9" s="1"/>
  <c r="H33" i="9"/>
  <c r="G33" i="9"/>
  <c r="I32" i="9"/>
  <c r="J32" i="9" s="1"/>
  <c r="G32" i="9"/>
  <c r="H32" i="9" s="1"/>
  <c r="I31" i="9"/>
  <c r="J31" i="9" s="1"/>
  <c r="H31" i="9"/>
  <c r="G31" i="9"/>
  <c r="K31" i="9" s="1"/>
  <c r="L31" i="9" s="1"/>
  <c r="J30" i="9"/>
  <c r="I30" i="9"/>
  <c r="G30" i="9"/>
  <c r="H30" i="9" s="1"/>
  <c r="J26" i="9"/>
  <c r="I26" i="9"/>
  <c r="G26" i="9"/>
  <c r="K26" i="9" s="1"/>
  <c r="L26" i="9" s="1"/>
  <c r="I25" i="9"/>
  <c r="J25" i="9" s="1"/>
  <c r="H25" i="9"/>
  <c r="G25" i="9"/>
  <c r="K25" i="9" s="1"/>
  <c r="L25" i="9" s="1"/>
  <c r="J24" i="9"/>
  <c r="I24" i="9"/>
  <c r="G24" i="9"/>
  <c r="K24" i="9" s="1"/>
  <c r="L24" i="9" s="1"/>
  <c r="I23" i="9"/>
  <c r="J23" i="9" s="1"/>
  <c r="H23" i="9"/>
  <c r="G23" i="9"/>
  <c r="K23" i="9" s="1"/>
  <c r="L23" i="9" s="1"/>
  <c r="I22" i="9"/>
  <c r="J22" i="9" s="1"/>
  <c r="G22" i="9"/>
  <c r="K22" i="9" s="1"/>
  <c r="L22" i="9" s="1"/>
  <c r="I21" i="9"/>
  <c r="J21" i="9" s="1"/>
  <c r="G21" i="9"/>
  <c r="H21" i="9" s="1"/>
  <c r="I20" i="9"/>
  <c r="J20" i="9" s="1"/>
  <c r="G20" i="9"/>
  <c r="H20" i="9" s="1"/>
  <c r="I19" i="9"/>
  <c r="J19" i="9" s="1"/>
  <c r="G19" i="9"/>
  <c r="H19" i="9" s="1"/>
  <c r="I18" i="9"/>
  <c r="J18" i="9" s="1"/>
  <c r="G18" i="9"/>
  <c r="H18" i="9" s="1"/>
  <c r="I17" i="9"/>
  <c r="J17" i="9" s="1"/>
  <c r="G17" i="9"/>
  <c r="H17" i="9" s="1"/>
  <c r="G268" i="2"/>
  <c r="G549" i="2"/>
  <c r="H549" i="2"/>
  <c r="G573" i="2"/>
  <c r="H573" i="2" s="1"/>
  <c r="G583" i="2"/>
  <c r="K583" i="2" s="1"/>
  <c r="L583" i="2" s="1"/>
  <c r="I583" i="2"/>
  <c r="I625" i="2"/>
  <c r="J625" i="2" s="1"/>
  <c r="I626" i="2"/>
  <c r="J626" i="2" s="1"/>
  <c r="I627" i="2"/>
  <c r="J627" i="2" s="1"/>
  <c r="I628" i="2"/>
  <c r="J628" i="2" s="1"/>
  <c r="J583" i="2"/>
  <c r="G572" i="2"/>
  <c r="H572" i="2" s="1"/>
  <c r="G571" i="2"/>
  <c r="H571" i="2" s="1"/>
  <c r="G542" i="2"/>
  <c r="H542" i="2" s="1"/>
  <c r="G574" i="2"/>
  <c r="I682" i="2"/>
  <c r="G682" i="2"/>
  <c r="H682" i="2" s="1"/>
  <c r="G361" i="2"/>
  <c r="G386" i="2"/>
  <c r="G637" i="2"/>
  <c r="G636" i="2"/>
  <c r="H636" i="2" s="1"/>
  <c r="I671" i="2"/>
  <c r="I670" i="2"/>
  <c r="G671" i="2"/>
  <c r="G771" i="2"/>
  <c r="H771" i="2" s="1"/>
  <c r="G670" i="2"/>
  <c r="I710" i="2"/>
  <c r="I709" i="2"/>
  <c r="J709" i="2" s="1"/>
  <c r="G708" i="2"/>
  <c r="H708" i="2" s="1"/>
  <c r="G638" i="2"/>
  <c r="G511" i="2"/>
  <c r="G833" i="2"/>
  <c r="H833" i="2" s="1"/>
  <c r="J710" i="2"/>
  <c r="J682" i="2"/>
  <c r="J670" i="2"/>
  <c r="J671" i="2"/>
  <c r="H670" i="2"/>
  <c r="H671" i="2"/>
  <c r="H511" i="2"/>
  <c r="G448" i="2"/>
  <c r="H448" i="2"/>
  <c r="I388" i="2"/>
  <c r="J388" i="2" s="1"/>
  <c r="I386" i="2"/>
  <c r="J386" i="2" s="1"/>
  <c r="G387" i="2"/>
  <c r="H387" i="2" s="1"/>
  <c r="H386" i="2"/>
  <c r="H361" i="2"/>
  <c r="G261" i="2"/>
  <c r="H261" i="2" s="1"/>
  <c r="H71" i="2"/>
  <c r="H72" i="2"/>
  <c r="G447" i="2"/>
  <c r="H447" i="2" s="1"/>
  <c r="G324" i="2"/>
  <c r="H324" i="2" s="1"/>
  <c r="G323" i="2"/>
  <c r="H323" i="2" s="1"/>
  <c r="I71" i="2"/>
  <c r="J71" i="2" s="1"/>
  <c r="AB52" i="4" l="1"/>
  <c r="AV26" i="4"/>
  <c r="AV25" i="4"/>
  <c r="J28" i="10"/>
  <c r="H59" i="10"/>
  <c r="J67" i="10"/>
  <c r="I74" i="10" s="1"/>
  <c r="I201" i="10"/>
  <c r="L42" i="10"/>
  <c r="H137" i="10"/>
  <c r="H67" i="10"/>
  <c r="L67" i="10"/>
  <c r="L77" i="10"/>
  <c r="J87" i="10"/>
  <c r="H101" i="10"/>
  <c r="H86" i="10" s="1"/>
  <c r="J205" i="10"/>
  <c r="J204" i="10" s="1"/>
  <c r="L59" i="10"/>
  <c r="H77" i="10"/>
  <c r="G327" i="10"/>
  <c r="I327" i="10"/>
  <c r="M327" i="10" s="1"/>
  <c r="I390" i="10"/>
  <c r="J394" i="10"/>
  <c r="J393" i="10" s="1"/>
  <c r="I453" i="10" s="1"/>
  <c r="L457" i="10"/>
  <c r="L456" i="10" s="1"/>
  <c r="L272" i="10"/>
  <c r="L271" i="10" s="1"/>
  <c r="G390" i="10"/>
  <c r="L394" i="10"/>
  <c r="L393" i="10" s="1"/>
  <c r="I515" i="10"/>
  <c r="G515" i="10"/>
  <c r="H519" i="10"/>
  <c r="H518" i="10" s="1"/>
  <c r="G577" i="10"/>
  <c r="H581" i="10"/>
  <c r="H580" i="10" s="1"/>
  <c r="J646" i="10"/>
  <c r="J645" i="10" s="1"/>
  <c r="H716" i="10"/>
  <c r="H715" i="10" s="1"/>
  <c r="L646" i="10"/>
  <c r="L645" i="10" s="1"/>
  <c r="I837" i="10"/>
  <c r="H778" i="10"/>
  <c r="H777" i="10" s="1"/>
  <c r="AV40" i="4"/>
  <c r="L52" i="4"/>
  <c r="AV32" i="4"/>
  <c r="X52" i="4"/>
  <c r="D49" i="4"/>
  <c r="D53" i="4" s="1"/>
  <c r="AV44" i="4"/>
  <c r="T52" i="4"/>
  <c r="D52" i="4"/>
  <c r="AV41" i="4"/>
  <c r="AV35" i="4"/>
  <c r="P49" i="4"/>
  <c r="X49" i="4"/>
  <c r="T49" i="4"/>
  <c r="AV43" i="4"/>
  <c r="L49" i="4"/>
  <c r="AR49" i="4"/>
  <c r="AV34" i="4"/>
  <c r="AV28" i="4"/>
  <c r="H29" i="9"/>
  <c r="J16" i="9"/>
  <c r="J29" i="9"/>
  <c r="J28" i="9" s="1"/>
  <c r="K35" i="9"/>
  <c r="L35" i="9" s="1"/>
  <c r="K17" i="9"/>
  <c r="L17" i="9" s="1"/>
  <c r="K19" i="9"/>
  <c r="L19" i="9" s="1"/>
  <c r="K21" i="9"/>
  <c r="L21" i="9" s="1"/>
  <c r="K32" i="9"/>
  <c r="L32" i="9" s="1"/>
  <c r="K36" i="9"/>
  <c r="L36" i="9" s="1"/>
  <c r="K37" i="9"/>
  <c r="L37" i="9" s="1"/>
  <c r="K40" i="9"/>
  <c r="L40" i="9" s="1"/>
  <c r="K62" i="9"/>
  <c r="L62" i="9" s="1"/>
  <c r="H101" i="9"/>
  <c r="H125" i="9"/>
  <c r="H137" i="9"/>
  <c r="H205" i="9"/>
  <c r="H204" i="9" s="1"/>
  <c r="J218" i="9"/>
  <c r="J217" i="9" s="1"/>
  <c r="K20" i="9"/>
  <c r="L20" i="9" s="1"/>
  <c r="H59" i="9"/>
  <c r="I74" i="9"/>
  <c r="H86" i="9"/>
  <c r="I201" i="9"/>
  <c r="H218" i="9"/>
  <c r="K18" i="9"/>
  <c r="L18" i="9" s="1"/>
  <c r="K30" i="9"/>
  <c r="L30" i="9" s="1"/>
  <c r="H22" i="9"/>
  <c r="H16" i="9" s="1"/>
  <c r="H24" i="9"/>
  <c r="H26" i="9"/>
  <c r="K39" i="9"/>
  <c r="L39" i="9" s="1"/>
  <c r="K60" i="9"/>
  <c r="L60" i="9" s="1"/>
  <c r="J86" i="9"/>
  <c r="I134" i="9" s="1"/>
  <c r="K64" i="9"/>
  <c r="L64" i="9" s="1"/>
  <c r="K102" i="9"/>
  <c r="L102" i="9" s="1"/>
  <c r="K104" i="9"/>
  <c r="L104" i="9" s="1"/>
  <c r="K106" i="9"/>
  <c r="L106" i="9" s="1"/>
  <c r="K108" i="9"/>
  <c r="L108" i="9" s="1"/>
  <c r="K110" i="9"/>
  <c r="L110" i="9" s="1"/>
  <c r="K112" i="9"/>
  <c r="L112" i="9" s="1"/>
  <c r="K114" i="9"/>
  <c r="L114" i="9" s="1"/>
  <c r="K116" i="9"/>
  <c r="L116" i="9" s="1"/>
  <c r="K126" i="9"/>
  <c r="L126" i="9" s="1"/>
  <c r="K128" i="9"/>
  <c r="L128" i="9" s="1"/>
  <c r="K130" i="9"/>
  <c r="L130" i="9" s="1"/>
  <c r="K132" i="9"/>
  <c r="L132" i="9" s="1"/>
  <c r="K138" i="9"/>
  <c r="L138" i="9" s="1"/>
  <c r="H166" i="9"/>
  <c r="H165" i="9" s="1"/>
  <c r="H150" i="9" s="1"/>
  <c r="H168" i="9"/>
  <c r="K183" i="9"/>
  <c r="L183" i="9" s="1"/>
  <c r="K185" i="9"/>
  <c r="L185" i="9" s="1"/>
  <c r="K187" i="9"/>
  <c r="L187" i="9" s="1"/>
  <c r="K206" i="9"/>
  <c r="L206" i="9" s="1"/>
  <c r="K208" i="9"/>
  <c r="L208" i="9" s="1"/>
  <c r="K210" i="9"/>
  <c r="L210" i="9" s="1"/>
  <c r="K212" i="9"/>
  <c r="L212" i="9" s="1"/>
  <c r="K214" i="9"/>
  <c r="L214" i="9" s="1"/>
  <c r="K220" i="9"/>
  <c r="L220" i="9" s="1"/>
  <c r="L218" i="9" s="1"/>
  <c r="K222" i="9"/>
  <c r="L222" i="9" s="1"/>
  <c r="H232" i="9"/>
  <c r="H234" i="9"/>
  <c r="H236" i="9"/>
  <c r="H238" i="9"/>
  <c r="H240" i="9"/>
  <c r="H242" i="9"/>
  <c r="H244" i="9"/>
  <c r="I268" i="9"/>
  <c r="H312" i="9"/>
  <c r="L319" i="9"/>
  <c r="H331" i="9"/>
  <c r="H330" i="9" s="1"/>
  <c r="J372" i="9"/>
  <c r="J380" i="9"/>
  <c r="K44" i="9"/>
  <c r="L44" i="9" s="1"/>
  <c r="L42" i="9" s="1"/>
  <c r="K46" i="9"/>
  <c r="L46" i="9" s="1"/>
  <c r="K48" i="9"/>
  <c r="L48" i="9" s="1"/>
  <c r="K50" i="9"/>
  <c r="L50" i="9" s="1"/>
  <c r="K69" i="9"/>
  <c r="L69" i="9" s="1"/>
  <c r="L67" i="9" s="1"/>
  <c r="K78" i="9"/>
  <c r="L78" i="9" s="1"/>
  <c r="L77" i="9" s="1"/>
  <c r="K119" i="9"/>
  <c r="L119" i="9" s="1"/>
  <c r="K167" i="9"/>
  <c r="L167" i="9" s="1"/>
  <c r="L165" i="9" s="1"/>
  <c r="K169" i="9"/>
  <c r="L169" i="9" s="1"/>
  <c r="K171" i="9"/>
  <c r="L171" i="9" s="1"/>
  <c r="K173" i="9"/>
  <c r="L173" i="9" s="1"/>
  <c r="K191" i="9"/>
  <c r="L191" i="9" s="1"/>
  <c r="L189" i="9" s="1"/>
  <c r="K193" i="9"/>
  <c r="L193" i="9" s="1"/>
  <c r="K195" i="9"/>
  <c r="L195" i="9" s="1"/>
  <c r="K197" i="9"/>
  <c r="L197" i="9" s="1"/>
  <c r="K199" i="9"/>
  <c r="L199" i="9" s="1"/>
  <c r="K233" i="9"/>
  <c r="L233" i="9" s="1"/>
  <c r="L231" i="9" s="1"/>
  <c r="K235" i="9"/>
  <c r="L235" i="9" s="1"/>
  <c r="K237" i="9"/>
  <c r="L237" i="9" s="1"/>
  <c r="K239" i="9"/>
  <c r="L239" i="9" s="1"/>
  <c r="K241" i="9"/>
  <c r="L241" i="9" s="1"/>
  <c r="K243" i="9"/>
  <c r="L243" i="9" s="1"/>
  <c r="K245" i="9"/>
  <c r="L245" i="9" s="1"/>
  <c r="H272" i="9"/>
  <c r="H271" i="9" s="1"/>
  <c r="J282" i="9"/>
  <c r="J281" i="9" s="1"/>
  <c r="J406" i="9"/>
  <c r="I453" i="9" s="1"/>
  <c r="K61" i="9"/>
  <c r="L61" i="9" s="1"/>
  <c r="K63" i="9"/>
  <c r="L63" i="9" s="1"/>
  <c r="K65" i="9"/>
  <c r="L65" i="9" s="1"/>
  <c r="K103" i="9"/>
  <c r="L103" i="9" s="1"/>
  <c r="K105" i="9"/>
  <c r="L105" i="9" s="1"/>
  <c r="K107" i="9"/>
  <c r="L107" i="9" s="1"/>
  <c r="K109" i="9"/>
  <c r="L109" i="9" s="1"/>
  <c r="K111" i="9"/>
  <c r="L111" i="9" s="1"/>
  <c r="K113" i="9"/>
  <c r="L113" i="9" s="1"/>
  <c r="K115" i="9"/>
  <c r="L115" i="9" s="1"/>
  <c r="K127" i="9"/>
  <c r="L127" i="9" s="1"/>
  <c r="K129" i="9"/>
  <c r="L129" i="9" s="1"/>
  <c r="K131" i="9"/>
  <c r="L131" i="9" s="1"/>
  <c r="K139" i="9"/>
  <c r="L139" i="9" s="1"/>
  <c r="K141" i="9"/>
  <c r="L141" i="9" s="1"/>
  <c r="K143" i="9"/>
  <c r="L143" i="9" s="1"/>
  <c r="K145" i="9"/>
  <c r="L145" i="9" s="1"/>
  <c r="K147" i="9"/>
  <c r="L147" i="9" s="1"/>
  <c r="K153" i="9"/>
  <c r="L153" i="9" s="1"/>
  <c r="L151" i="9" s="1"/>
  <c r="K184" i="9"/>
  <c r="L184" i="9" s="1"/>
  <c r="K249" i="9"/>
  <c r="L249" i="9" s="1"/>
  <c r="H257" i="9"/>
  <c r="K259" i="9"/>
  <c r="L259" i="9" s="1"/>
  <c r="H248" i="9"/>
  <c r="K251" i="9"/>
  <c r="L251" i="9" s="1"/>
  <c r="K253" i="9"/>
  <c r="L253" i="9" s="1"/>
  <c r="K255" i="9"/>
  <c r="L255" i="9" s="1"/>
  <c r="K261" i="9"/>
  <c r="L261" i="9" s="1"/>
  <c r="J272" i="9"/>
  <c r="J271" i="9" s="1"/>
  <c r="I327" i="9" s="1"/>
  <c r="H282" i="9"/>
  <c r="J355" i="9"/>
  <c r="J341" i="9" s="1"/>
  <c r="I390" i="9" s="1"/>
  <c r="K273" i="9"/>
  <c r="L273" i="9" s="1"/>
  <c r="L272" i="9" s="1"/>
  <c r="L271" i="9" s="1"/>
  <c r="K275" i="9"/>
  <c r="L275" i="9" s="1"/>
  <c r="K277" i="9"/>
  <c r="L277" i="9" s="1"/>
  <c r="K279" i="9"/>
  <c r="L279" i="9" s="1"/>
  <c r="K283" i="9"/>
  <c r="L283" i="9" s="1"/>
  <c r="L282" i="9" s="1"/>
  <c r="H297" i="9"/>
  <c r="H295" i="9" s="1"/>
  <c r="H299" i="9"/>
  <c r="H301" i="9"/>
  <c r="H303" i="9"/>
  <c r="H305" i="9"/>
  <c r="H307" i="9"/>
  <c r="H309" i="9"/>
  <c r="K314" i="9"/>
  <c r="L314" i="9" s="1"/>
  <c r="L312" i="9" s="1"/>
  <c r="K316" i="9"/>
  <c r="L316" i="9" s="1"/>
  <c r="H320" i="9"/>
  <c r="H322" i="9"/>
  <c r="H324" i="9"/>
  <c r="K332" i="9"/>
  <c r="L332" i="9" s="1"/>
  <c r="K334" i="9"/>
  <c r="L334" i="9" s="1"/>
  <c r="K336" i="9"/>
  <c r="L336" i="9" s="1"/>
  <c r="K338" i="9"/>
  <c r="L338" i="9" s="1"/>
  <c r="K344" i="9"/>
  <c r="L344" i="9" s="1"/>
  <c r="L342" i="9" s="1"/>
  <c r="H356" i="9"/>
  <c r="H358" i="9"/>
  <c r="H360" i="9"/>
  <c r="H362" i="9"/>
  <c r="H364" i="9"/>
  <c r="H366" i="9"/>
  <c r="H368" i="9"/>
  <c r="K373" i="9"/>
  <c r="L373" i="9" s="1"/>
  <c r="K375" i="9"/>
  <c r="L375" i="9" s="1"/>
  <c r="H381" i="9"/>
  <c r="H383" i="9"/>
  <c r="H385" i="9"/>
  <c r="H387" i="9"/>
  <c r="H421" i="9"/>
  <c r="H423" i="9"/>
  <c r="H425" i="9"/>
  <c r="H427" i="9"/>
  <c r="H429" i="9"/>
  <c r="H431" i="9"/>
  <c r="H433" i="9"/>
  <c r="K438" i="9"/>
  <c r="L438" i="9" s="1"/>
  <c r="L436" i="9" s="1"/>
  <c r="K440" i="9"/>
  <c r="L440" i="9" s="1"/>
  <c r="K470" i="9"/>
  <c r="L470" i="9" s="1"/>
  <c r="K472" i="9"/>
  <c r="L472" i="9" s="1"/>
  <c r="K258" i="9"/>
  <c r="L258" i="9" s="1"/>
  <c r="K260" i="9"/>
  <c r="L260" i="9" s="1"/>
  <c r="K262" i="9"/>
  <c r="L262" i="9" s="1"/>
  <c r="K264" i="9"/>
  <c r="L264" i="9" s="1"/>
  <c r="K266" i="9"/>
  <c r="L266" i="9" s="1"/>
  <c r="K296" i="9"/>
  <c r="L296" i="9" s="1"/>
  <c r="L295" i="9" s="1"/>
  <c r="K298" i="9"/>
  <c r="L298" i="9" s="1"/>
  <c r="K357" i="9"/>
  <c r="L357" i="9" s="1"/>
  <c r="L355" i="9" s="1"/>
  <c r="K359" i="9"/>
  <c r="L359" i="9" s="1"/>
  <c r="K361" i="9"/>
  <c r="L361" i="9" s="1"/>
  <c r="K363" i="9"/>
  <c r="L363" i="9" s="1"/>
  <c r="K365" i="9"/>
  <c r="L365" i="9" s="1"/>
  <c r="K367" i="9"/>
  <c r="L367" i="9" s="1"/>
  <c r="K382" i="9"/>
  <c r="L382" i="9" s="1"/>
  <c r="L380" i="9" s="1"/>
  <c r="K384" i="9"/>
  <c r="L384" i="9" s="1"/>
  <c r="K386" i="9"/>
  <c r="L386" i="9" s="1"/>
  <c r="K388" i="9"/>
  <c r="L388" i="9" s="1"/>
  <c r="K422" i="9"/>
  <c r="L422" i="9" s="1"/>
  <c r="L420" i="9" s="1"/>
  <c r="K424" i="9"/>
  <c r="L424" i="9" s="1"/>
  <c r="K426" i="9"/>
  <c r="L426" i="9" s="1"/>
  <c r="K428" i="9"/>
  <c r="L428" i="9" s="1"/>
  <c r="K430" i="9"/>
  <c r="L430" i="9" s="1"/>
  <c r="K432" i="9"/>
  <c r="L432" i="9" s="1"/>
  <c r="K434" i="9"/>
  <c r="L434" i="9" s="1"/>
  <c r="K439" i="9"/>
  <c r="L439" i="9" s="1"/>
  <c r="K469" i="9"/>
  <c r="L469" i="9" s="1"/>
  <c r="K471" i="9"/>
  <c r="L471" i="9" s="1"/>
  <c r="K473" i="9"/>
  <c r="L473" i="9" s="1"/>
  <c r="K486" i="9"/>
  <c r="L486" i="9" s="1"/>
  <c r="H439" i="9"/>
  <c r="H436" i="9" s="1"/>
  <c r="K447" i="9"/>
  <c r="L447" i="9" s="1"/>
  <c r="K451" i="9"/>
  <c r="L451" i="9" s="1"/>
  <c r="H457" i="9"/>
  <c r="H456" i="9" s="1"/>
  <c r="G515" i="9" s="1"/>
  <c r="K459" i="9"/>
  <c r="L459" i="9" s="1"/>
  <c r="K461" i="9"/>
  <c r="L461" i="9" s="1"/>
  <c r="K463" i="9"/>
  <c r="L463" i="9" s="1"/>
  <c r="K465" i="9"/>
  <c r="L465" i="9" s="1"/>
  <c r="K488" i="9"/>
  <c r="L488" i="9" s="1"/>
  <c r="J502" i="9"/>
  <c r="J467" i="9" s="1"/>
  <c r="I515" i="9" s="1"/>
  <c r="M515" i="9" s="1"/>
  <c r="J508" i="9"/>
  <c r="J531" i="9"/>
  <c r="J560" i="9"/>
  <c r="K490" i="9"/>
  <c r="L490" i="9" s="1"/>
  <c r="K492" i="9"/>
  <c r="L492" i="9" s="1"/>
  <c r="K494" i="9"/>
  <c r="L494" i="9" s="1"/>
  <c r="K496" i="9"/>
  <c r="L496" i="9" s="1"/>
  <c r="K498" i="9"/>
  <c r="L498" i="9" s="1"/>
  <c r="K509" i="9"/>
  <c r="L509" i="9" s="1"/>
  <c r="K511" i="9"/>
  <c r="L511" i="9" s="1"/>
  <c r="K513" i="9"/>
  <c r="L513" i="9" s="1"/>
  <c r="K539" i="9"/>
  <c r="L539" i="9" s="1"/>
  <c r="K564" i="9"/>
  <c r="L564" i="9" s="1"/>
  <c r="K582" i="9"/>
  <c r="L582" i="9" s="1"/>
  <c r="K476" i="9"/>
  <c r="L476" i="9" s="1"/>
  <c r="K503" i="9"/>
  <c r="L503" i="9" s="1"/>
  <c r="L502" i="9" s="1"/>
  <c r="K505" i="9"/>
  <c r="L505" i="9" s="1"/>
  <c r="K521" i="9"/>
  <c r="L521" i="9" s="1"/>
  <c r="L519" i="9" s="1"/>
  <c r="L518" i="9" s="1"/>
  <c r="K523" i="9"/>
  <c r="L523" i="9" s="1"/>
  <c r="K525" i="9"/>
  <c r="L525" i="9" s="1"/>
  <c r="K527" i="9"/>
  <c r="L527" i="9" s="1"/>
  <c r="K533" i="9"/>
  <c r="L533" i="9" s="1"/>
  <c r="L531" i="9" s="1"/>
  <c r="K535" i="9"/>
  <c r="L535" i="9" s="1"/>
  <c r="K537" i="9"/>
  <c r="L537" i="9" s="1"/>
  <c r="H545" i="9"/>
  <c r="H544" i="9" s="1"/>
  <c r="K549" i="9"/>
  <c r="L549" i="9" s="1"/>
  <c r="L544" i="9" s="1"/>
  <c r="H562" i="9"/>
  <c r="H560" i="9" s="1"/>
  <c r="H530" i="9" s="1"/>
  <c r="G577" i="9" s="1"/>
  <c r="K611" i="9"/>
  <c r="L611" i="9" s="1"/>
  <c r="K443" i="9"/>
  <c r="L443" i="9" s="1"/>
  <c r="L442" i="9" s="1"/>
  <c r="K487" i="9"/>
  <c r="L487" i="9" s="1"/>
  <c r="K489" i="9"/>
  <c r="L489" i="9" s="1"/>
  <c r="K491" i="9"/>
  <c r="L491" i="9" s="1"/>
  <c r="K540" i="9"/>
  <c r="L540" i="9" s="1"/>
  <c r="K565" i="9"/>
  <c r="L565" i="9" s="1"/>
  <c r="K566" i="9"/>
  <c r="L566" i="9" s="1"/>
  <c r="K583" i="9"/>
  <c r="L583" i="9" s="1"/>
  <c r="J593" i="9"/>
  <c r="J606" i="9"/>
  <c r="K613" i="9"/>
  <c r="L613" i="9" s="1"/>
  <c r="L646" i="9"/>
  <c r="L645" i="9" s="1"/>
  <c r="K538" i="9"/>
  <c r="L538" i="9" s="1"/>
  <c r="K551" i="9"/>
  <c r="L551" i="9" s="1"/>
  <c r="K553" i="9"/>
  <c r="L553" i="9" s="1"/>
  <c r="K555" i="9"/>
  <c r="L555" i="9" s="1"/>
  <c r="K557" i="9"/>
  <c r="L557" i="9" s="1"/>
  <c r="J581" i="9"/>
  <c r="J580" i="9" s="1"/>
  <c r="H584" i="9"/>
  <c r="H581" i="9" s="1"/>
  <c r="H580" i="9" s="1"/>
  <c r="K607" i="9"/>
  <c r="L607" i="9" s="1"/>
  <c r="K614" i="9"/>
  <c r="L614" i="9" s="1"/>
  <c r="K615" i="9"/>
  <c r="L615" i="9" s="1"/>
  <c r="J658" i="9"/>
  <c r="J657" i="9" s="1"/>
  <c r="H608" i="9"/>
  <c r="H606" i="9" s="1"/>
  <c r="H592" i="9" s="1"/>
  <c r="H610" i="9"/>
  <c r="H612" i="9"/>
  <c r="H614" i="9"/>
  <c r="H616" i="9"/>
  <c r="H631" i="9"/>
  <c r="H633" i="9"/>
  <c r="H635" i="9"/>
  <c r="H637" i="9"/>
  <c r="H639" i="9"/>
  <c r="H653" i="9"/>
  <c r="H646" i="9" s="1"/>
  <c r="H645" i="9" s="1"/>
  <c r="K659" i="9"/>
  <c r="L659" i="9" s="1"/>
  <c r="H663" i="9"/>
  <c r="H658" i="9" s="1"/>
  <c r="H657" i="9" s="1"/>
  <c r="K666" i="9"/>
  <c r="L666" i="9" s="1"/>
  <c r="K667" i="9"/>
  <c r="L667" i="9" s="1"/>
  <c r="H671" i="9"/>
  <c r="K678" i="9"/>
  <c r="L678" i="9" s="1"/>
  <c r="L676" i="9" s="1"/>
  <c r="K680" i="9"/>
  <c r="L680" i="9" s="1"/>
  <c r="K682" i="9"/>
  <c r="L682" i="9" s="1"/>
  <c r="K684" i="9"/>
  <c r="L684" i="9" s="1"/>
  <c r="K686" i="9"/>
  <c r="L686" i="9" s="1"/>
  <c r="K688" i="9"/>
  <c r="L688" i="9" s="1"/>
  <c r="K617" i="9"/>
  <c r="L617" i="9" s="1"/>
  <c r="K619" i="9"/>
  <c r="L619" i="9" s="1"/>
  <c r="K621" i="9"/>
  <c r="L621" i="9" s="1"/>
  <c r="K632" i="9"/>
  <c r="L632" i="9" s="1"/>
  <c r="L630" i="9" s="1"/>
  <c r="K634" i="9"/>
  <c r="L634" i="9" s="1"/>
  <c r="K636" i="9"/>
  <c r="L636" i="9" s="1"/>
  <c r="K638" i="9"/>
  <c r="L638" i="9" s="1"/>
  <c r="K640" i="9"/>
  <c r="L640" i="9" s="1"/>
  <c r="K669" i="9"/>
  <c r="L669" i="9" s="1"/>
  <c r="K673" i="9"/>
  <c r="L673" i="9" s="1"/>
  <c r="K689" i="9"/>
  <c r="L689" i="9" s="1"/>
  <c r="K691" i="9"/>
  <c r="L691" i="9" s="1"/>
  <c r="K694" i="9"/>
  <c r="L694" i="9" s="1"/>
  <c r="K702" i="9"/>
  <c r="L702" i="9" s="1"/>
  <c r="K561" i="9"/>
  <c r="L561" i="9" s="1"/>
  <c r="L560" i="9" s="1"/>
  <c r="K563" i="9"/>
  <c r="L563" i="9" s="1"/>
  <c r="J654" i="9"/>
  <c r="J646" i="9" s="1"/>
  <c r="J645" i="9" s="1"/>
  <c r="I712" i="9" s="1"/>
  <c r="K662" i="9"/>
  <c r="L662" i="9" s="1"/>
  <c r="H740" i="9"/>
  <c r="K664" i="9"/>
  <c r="L664" i="9" s="1"/>
  <c r="K670" i="9"/>
  <c r="L670" i="9" s="1"/>
  <c r="K674" i="9"/>
  <c r="L674" i="9" s="1"/>
  <c r="J740" i="9"/>
  <c r="J726" i="9" s="1"/>
  <c r="I774" i="9" s="1"/>
  <c r="K703" i="9"/>
  <c r="L703" i="9" s="1"/>
  <c r="H718" i="9"/>
  <c r="H716" i="9" s="1"/>
  <c r="H715" i="9" s="1"/>
  <c r="H720" i="9"/>
  <c r="H722" i="9"/>
  <c r="H724" i="9"/>
  <c r="H728" i="9"/>
  <c r="H727" i="9" s="1"/>
  <c r="H730" i="9"/>
  <c r="H732" i="9"/>
  <c r="H734" i="9"/>
  <c r="K741" i="9"/>
  <c r="L741" i="9" s="1"/>
  <c r="K743" i="9"/>
  <c r="L743" i="9" s="1"/>
  <c r="K749" i="9"/>
  <c r="L749" i="9" s="1"/>
  <c r="K752" i="9"/>
  <c r="L752" i="9" s="1"/>
  <c r="H791" i="9"/>
  <c r="J805" i="9"/>
  <c r="K668" i="9"/>
  <c r="L668" i="9" s="1"/>
  <c r="K695" i="9"/>
  <c r="L695" i="9" s="1"/>
  <c r="K697" i="9"/>
  <c r="L697" i="9" s="1"/>
  <c r="K699" i="9"/>
  <c r="L699" i="9" s="1"/>
  <c r="K717" i="9"/>
  <c r="L717" i="9" s="1"/>
  <c r="K719" i="9"/>
  <c r="L719" i="9" s="1"/>
  <c r="K721" i="9"/>
  <c r="L721" i="9" s="1"/>
  <c r="K723" i="9"/>
  <c r="L723" i="9" s="1"/>
  <c r="K729" i="9"/>
  <c r="L729" i="9" s="1"/>
  <c r="L727" i="9" s="1"/>
  <c r="K731" i="9"/>
  <c r="L731" i="9" s="1"/>
  <c r="K733" i="9"/>
  <c r="L733" i="9" s="1"/>
  <c r="K747" i="9"/>
  <c r="L747" i="9" s="1"/>
  <c r="K750" i="9"/>
  <c r="L750" i="9" s="1"/>
  <c r="J764" i="9"/>
  <c r="J778" i="9"/>
  <c r="J777" i="9" s="1"/>
  <c r="K742" i="9"/>
  <c r="L742" i="9" s="1"/>
  <c r="K744" i="9"/>
  <c r="L744" i="9" s="1"/>
  <c r="K745" i="9"/>
  <c r="L745" i="9" s="1"/>
  <c r="K748" i="9"/>
  <c r="L748" i="9" s="1"/>
  <c r="H757" i="9"/>
  <c r="H764" i="9"/>
  <c r="J791" i="9"/>
  <c r="K746" i="9"/>
  <c r="L746" i="9" s="1"/>
  <c r="K751" i="9"/>
  <c r="L751" i="9" s="1"/>
  <c r="G837" i="9"/>
  <c r="H805" i="9"/>
  <c r="K753" i="9"/>
  <c r="L753" i="9" s="1"/>
  <c r="H759" i="9"/>
  <c r="K766" i="9"/>
  <c r="L766" i="9" s="1"/>
  <c r="L764" i="9" s="1"/>
  <c r="K768" i="9"/>
  <c r="L768" i="9" s="1"/>
  <c r="K770" i="9"/>
  <c r="L770" i="9" s="1"/>
  <c r="K772" i="9"/>
  <c r="L772" i="9" s="1"/>
  <c r="K807" i="9"/>
  <c r="L807" i="9" s="1"/>
  <c r="K809" i="9"/>
  <c r="L809" i="9" s="1"/>
  <c r="K811" i="9"/>
  <c r="L811" i="9" s="1"/>
  <c r="K813" i="9"/>
  <c r="L813" i="9" s="1"/>
  <c r="K815" i="9"/>
  <c r="L815" i="9" s="1"/>
  <c r="K817" i="9"/>
  <c r="L817" i="9" s="1"/>
  <c r="K819" i="9"/>
  <c r="L819" i="9" s="1"/>
  <c r="K830" i="9"/>
  <c r="L830" i="9" s="1"/>
  <c r="K832" i="9"/>
  <c r="L832" i="9" s="1"/>
  <c r="K834" i="9"/>
  <c r="L834" i="9" s="1"/>
  <c r="K758" i="9"/>
  <c r="L758" i="9" s="1"/>
  <c r="K760" i="9"/>
  <c r="L760" i="9" s="1"/>
  <c r="K762" i="9"/>
  <c r="L762" i="9" s="1"/>
  <c r="K779" i="9"/>
  <c r="L779" i="9" s="1"/>
  <c r="K781" i="9"/>
  <c r="L781" i="9" s="1"/>
  <c r="K783" i="9"/>
  <c r="L783" i="9" s="1"/>
  <c r="K785" i="9"/>
  <c r="L785" i="9" s="1"/>
  <c r="K787" i="9"/>
  <c r="L787" i="9" s="1"/>
  <c r="K789" i="9"/>
  <c r="L789" i="9" s="1"/>
  <c r="K793" i="9"/>
  <c r="L793" i="9" s="1"/>
  <c r="L792" i="9" s="1"/>
  <c r="K824" i="9"/>
  <c r="L824" i="9" s="1"/>
  <c r="L822" i="9" s="1"/>
  <c r="K806" i="9"/>
  <c r="L806" i="9" s="1"/>
  <c r="K808" i="9"/>
  <c r="L808" i="9" s="1"/>
  <c r="K810" i="9"/>
  <c r="L810" i="9" s="1"/>
  <c r="K812" i="9"/>
  <c r="L812" i="9" s="1"/>
  <c r="K814" i="9"/>
  <c r="L814" i="9" s="1"/>
  <c r="K816" i="9"/>
  <c r="L816" i="9" s="1"/>
  <c r="K829" i="9"/>
  <c r="L829" i="9" s="1"/>
  <c r="K831" i="9"/>
  <c r="L831" i="9" s="1"/>
  <c r="K833" i="9"/>
  <c r="L833" i="9" s="1"/>
  <c r="K835" i="9"/>
  <c r="L835" i="9" s="1"/>
  <c r="H637" i="2"/>
  <c r="H638" i="2"/>
  <c r="H574" i="2"/>
  <c r="H583" i="2"/>
  <c r="I835" i="2"/>
  <c r="J835" i="2" s="1"/>
  <c r="I834" i="2"/>
  <c r="J834" i="2" s="1"/>
  <c r="I833" i="2"/>
  <c r="J833" i="2" s="1"/>
  <c r="I830" i="2"/>
  <c r="J830" i="2" s="1"/>
  <c r="I831" i="2"/>
  <c r="J831" i="2" s="1"/>
  <c r="I832" i="2"/>
  <c r="J832" i="2" s="1"/>
  <c r="I829" i="2"/>
  <c r="J829" i="2" s="1"/>
  <c r="G835" i="2"/>
  <c r="G834" i="2"/>
  <c r="K833" i="2"/>
  <c r="L833" i="2" s="1"/>
  <c r="G830" i="2"/>
  <c r="G831" i="2"/>
  <c r="G832" i="2"/>
  <c r="G829" i="2"/>
  <c r="I824" i="2"/>
  <c r="J824" i="2" s="1"/>
  <c r="I825" i="2"/>
  <c r="J825" i="2" s="1"/>
  <c r="I826" i="2"/>
  <c r="J826" i="2" s="1"/>
  <c r="I823" i="2"/>
  <c r="J823" i="2" s="1"/>
  <c r="G824" i="2"/>
  <c r="G825" i="2"/>
  <c r="G826" i="2"/>
  <c r="H826" i="2" s="1"/>
  <c r="G823" i="2"/>
  <c r="H823" i="2" s="1"/>
  <c r="I813" i="2"/>
  <c r="J813" i="2" s="1"/>
  <c r="I814" i="2"/>
  <c r="J814" i="2" s="1"/>
  <c r="I815" i="2"/>
  <c r="J815" i="2" s="1"/>
  <c r="I816" i="2"/>
  <c r="J816" i="2" s="1"/>
  <c r="I817" i="2"/>
  <c r="J817" i="2" s="1"/>
  <c r="I818" i="2"/>
  <c r="J818" i="2" s="1"/>
  <c r="I819" i="2"/>
  <c r="J819" i="2" s="1"/>
  <c r="I820" i="2"/>
  <c r="J820" i="2" s="1"/>
  <c r="I812" i="2"/>
  <c r="J812" i="2" s="1"/>
  <c r="I811" i="2"/>
  <c r="J811" i="2" s="1"/>
  <c r="I807" i="2"/>
  <c r="J807" i="2" s="1"/>
  <c r="I808" i="2"/>
  <c r="J808" i="2" s="1"/>
  <c r="I809" i="2"/>
  <c r="J809" i="2" s="1"/>
  <c r="I810" i="2"/>
  <c r="J810" i="2" s="1"/>
  <c r="I806" i="2"/>
  <c r="J806" i="2" s="1"/>
  <c r="G813" i="2"/>
  <c r="G814" i="2"/>
  <c r="G815" i="2"/>
  <c r="G816" i="2"/>
  <c r="H816" i="2" s="1"/>
  <c r="G817" i="2"/>
  <c r="G818" i="2"/>
  <c r="G819" i="2"/>
  <c r="G820" i="2"/>
  <c r="H820" i="2" s="1"/>
  <c r="G812" i="2"/>
  <c r="H812" i="2" s="1"/>
  <c r="G811" i="2"/>
  <c r="G807" i="2"/>
  <c r="G808" i="2"/>
  <c r="G809" i="2"/>
  <c r="G810" i="2"/>
  <c r="H810" i="2" s="1"/>
  <c r="G806" i="2"/>
  <c r="H806" i="2" s="1"/>
  <c r="I803" i="2"/>
  <c r="J803" i="2" s="1"/>
  <c r="I794" i="2"/>
  <c r="J794" i="2" s="1"/>
  <c r="I795" i="2"/>
  <c r="J795" i="2" s="1"/>
  <c r="I796" i="2"/>
  <c r="J796" i="2" s="1"/>
  <c r="I797" i="2"/>
  <c r="J797" i="2" s="1"/>
  <c r="I798" i="2"/>
  <c r="J798" i="2" s="1"/>
  <c r="I799" i="2"/>
  <c r="J799" i="2" s="1"/>
  <c r="I800" i="2"/>
  <c r="J800" i="2" s="1"/>
  <c r="I801" i="2"/>
  <c r="J801" i="2" s="1"/>
  <c r="I802" i="2"/>
  <c r="J802" i="2" s="1"/>
  <c r="I793" i="2"/>
  <c r="J793" i="2" s="1"/>
  <c r="G803" i="2"/>
  <c r="H803" i="2" s="1"/>
  <c r="G794" i="2"/>
  <c r="G795" i="2"/>
  <c r="G796" i="2"/>
  <c r="G797" i="2"/>
  <c r="H797" i="2" s="1"/>
  <c r="G798" i="2"/>
  <c r="G799" i="2"/>
  <c r="G800" i="2"/>
  <c r="G801" i="2"/>
  <c r="H801" i="2" s="1"/>
  <c r="G802" i="2"/>
  <c r="H802" i="2" s="1"/>
  <c r="G793" i="2"/>
  <c r="I783" i="2"/>
  <c r="J783" i="2" s="1"/>
  <c r="I784" i="2"/>
  <c r="J784" i="2" s="1"/>
  <c r="I785" i="2"/>
  <c r="J785" i="2" s="1"/>
  <c r="I786" i="2"/>
  <c r="J786" i="2" s="1"/>
  <c r="I787" i="2"/>
  <c r="J787" i="2" s="1"/>
  <c r="I788" i="2"/>
  <c r="J788" i="2" s="1"/>
  <c r="I789" i="2"/>
  <c r="J789" i="2" s="1"/>
  <c r="I782" i="2"/>
  <c r="J782" i="2" s="1"/>
  <c r="I781" i="2"/>
  <c r="J781" i="2" s="1"/>
  <c r="I780" i="2"/>
  <c r="J780" i="2" s="1"/>
  <c r="I779" i="2"/>
  <c r="J779" i="2" s="1"/>
  <c r="G783" i="2"/>
  <c r="G784" i="2"/>
  <c r="H784" i="2" s="1"/>
  <c r="G785" i="2"/>
  <c r="G786" i="2"/>
  <c r="H786" i="2" s="1"/>
  <c r="G787" i="2"/>
  <c r="H787" i="2" s="1"/>
  <c r="G788" i="2"/>
  <c r="H788" i="2" s="1"/>
  <c r="G789" i="2"/>
  <c r="G782" i="2"/>
  <c r="H782" i="2" s="1"/>
  <c r="G781" i="2"/>
  <c r="G780" i="2"/>
  <c r="G779" i="2"/>
  <c r="H779" i="2" s="1"/>
  <c r="I772" i="2"/>
  <c r="J772" i="2" s="1"/>
  <c r="I771" i="2"/>
  <c r="J771" i="2" s="1"/>
  <c r="I770" i="2"/>
  <c r="J770" i="2" s="1"/>
  <c r="I769" i="2"/>
  <c r="J769" i="2" s="1"/>
  <c r="I768" i="2"/>
  <c r="J768" i="2" s="1"/>
  <c r="I766" i="2"/>
  <c r="J766" i="2" s="1"/>
  <c r="I767" i="2"/>
  <c r="J767" i="2" s="1"/>
  <c r="I765" i="2"/>
  <c r="J765" i="2" s="1"/>
  <c r="G772" i="2"/>
  <c r="K771" i="2"/>
  <c r="L771" i="2" s="1"/>
  <c r="G770" i="2"/>
  <c r="G769" i="2"/>
  <c r="G768" i="2"/>
  <c r="G766" i="2"/>
  <c r="G767" i="2"/>
  <c r="G765" i="2"/>
  <c r="I762" i="2"/>
  <c r="J762" i="2" s="1"/>
  <c r="I759" i="2"/>
  <c r="J759" i="2" s="1"/>
  <c r="I760" i="2"/>
  <c r="J760" i="2" s="1"/>
  <c r="I761" i="2"/>
  <c r="J761" i="2" s="1"/>
  <c r="I758" i="2"/>
  <c r="J758" i="2" s="1"/>
  <c r="G762" i="2"/>
  <c r="G759" i="2"/>
  <c r="G760" i="2"/>
  <c r="G761" i="2"/>
  <c r="H761" i="2" s="1"/>
  <c r="G758" i="2"/>
  <c r="H758" i="2" s="1"/>
  <c r="I748" i="2"/>
  <c r="J748" i="2" s="1"/>
  <c r="I749" i="2"/>
  <c r="J749" i="2" s="1"/>
  <c r="I750" i="2"/>
  <c r="J750" i="2" s="1"/>
  <c r="I751" i="2"/>
  <c r="J751" i="2" s="1"/>
  <c r="I752" i="2"/>
  <c r="J752" i="2" s="1"/>
  <c r="I753" i="2"/>
  <c r="J753" i="2" s="1"/>
  <c r="I754" i="2"/>
  <c r="J754" i="2" s="1"/>
  <c r="I755" i="2"/>
  <c r="J755" i="2" s="1"/>
  <c r="I747" i="2"/>
  <c r="J747" i="2" s="1"/>
  <c r="I746" i="2"/>
  <c r="J746" i="2" s="1"/>
  <c r="I742" i="2"/>
  <c r="J742" i="2" s="1"/>
  <c r="I743" i="2"/>
  <c r="J743" i="2" s="1"/>
  <c r="I744" i="2"/>
  <c r="J744" i="2" s="1"/>
  <c r="I745" i="2"/>
  <c r="J745" i="2" s="1"/>
  <c r="I741" i="2"/>
  <c r="J741" i="2" s="1"/>
  <c r="G748" i="2"/>
  <c r="H748" i="2" s="1"/>
  <c r="G749" i="2"/>
  <c r="G750" i="2"/>
  <c r="G751" i="2"/>
  <c r="G752" i="2"/>
  <c r="H752" i="2" s="1"/>
  <c r="G753" i="2"/>
  <c r="G754" i="2"/>
  <c r="G755" i="2"/>
  <c r="G747" i="2"/>
  <c r="G746" i="2"/>
  <c r="H746" i="2" s="1"/>
  <c r="G742" i="2"/>
  <c r="G743" i="2"/>
  <c r="G744" i="2"/>
  <c r="G745" i="2"/>
  <c r="G741" i="2"/>
  <c r="I729" i="2"/>
  <c r="J729" i="2" s="1"/>
  <c r="I730" i="2"/>
  <c r="J730" i="2" s="1"/>
  <c r="I731" i="2"/>
  <c r="J731" i="2" s="1"/>
  <c r="I732" i="2"/>
  <c r="J732" i="2" s="1"/>
  <c r="I733" i="2"/>
  <c r="J733" i="2" s="1"/>
  <c r="I734" i="2"/>
  <c r="J734" i="2" s="1"/>
  <c r="I735" i="2"/>
  <c r="J735" i="2" s="1"/>
  <c r="I736" i="2"/>
  <c r="J736" i="2" s="1"/>
  <c r="I737" i="2"/>
  <c r="J737" i="2" s="1"/>
  <c r="I738" i="2"/>
  <c r="J738" i="2" s="1"/>
  <c r="I728" i="2"/>
  <c r="J728" i="2" s="1"/>
  <c r="G729" i="2"/>
  <c r="G730" i="2"/>
  <c r="G731" i="2"/>
  <c r="G732" i="2"/>
  <c r="G733" i="2"/>
  <c r="G734" i="2"/>
  <c r="G735" i="2"/>
  <c r="G736" i="2"/>
  <c r="G737" i="2"/>
  <c r="G738" i="2"/>
  <c r="G728" i="2"/>
  <c r="I720" i="2"/>
  <c r="J720" i="2" s="1"/>
  <c r="I721" i="2"/>
  <c r="J721" i="2" s="1"/>
  <c r="I722" i="2"/>
  <c r="J722" i="2" s="1"/>
  <c r="I723" i="2"/>
  <c r="J723" i="2" s="1"/>
  <c r="I724" i="2"/>
  <c r="J724" i="2" s="1"/>
  <c r="I719" i="2"/>
  <c r="J719" i="2" s="1"/>
  <c r="I718" i="2"/>
  <c r="J718" i="2" s="1"/>
  <c r="I717" i="2"/>
  <c r="J717" i="2" s="1"/>
  <c r="G720" i="2"/>
  <c r="G721" i="2"/>
  <c r="H721" i="2" s="1"/>
  <c r="G722" i="2"/>
  <c r="G723" i="2"/>
  <c r="G724" i="2"/>
  <c r="H724" i="2" s="1"/>
  <c r="G719" i="2"/>
  <c r="G718" i="2"/>
  <c r="G717" i="2"/>
  <c r="I708" i="2"/>
  <c r="J708" i="2" s="1"/>
  <c r="I703" i="2"/>
  <c r="J703" i="2" s="1"/>
  <c r="I704" i="2"/>
  <c r="J704" i="2" s="1"/>
  <c r="I705" i="2"/>
  <c r="J705" i="2" s="1"/>
  <c r="I706" i="2"/>
  <c r="I707" i="2"/>
  <c r="J707" i="2" s="1"/>
  <c r="I702" i="2"/>
  <c r="J702" i="2" s="1"/>
  <c r="G710" i="2"/>
  <c r="G709" i="2"/>
  <c r="H709" i="2" s="1"/>
  <c r="G703" i="2"/>
  <c r="H703" i="2" s="1"/>
  <c r="G704" i="2"/>
  <c r="G705" i="2"/>
  <c r="H705" i="2" s="1"/>
  <c r="G706" i="2"/>
  <c r="H706" i="2" s="1"/>
  <c r="G707" i="2"/>
  <c r="H707" i="2" s="1"/>
  <c r="G702" i="2"/>
  <c r="I695" i="2"/>
  <c r="J695" i="2" s="1"/>
  <c r="I696" i="2"/>
  <c r="J696" i="2" s="1"/>
  <c r="I697" i="2"/>
  <c r="J697" i="2" s="1"/>
  <c r="I698" i="2"/>
  <c r="J698" i="2" s="1"/>
  <c r="I699" i="2"/>
  <c r="J699" i="2" s="1"/>
  <c r="I694" i="2"/>
  <c r="J694" i="2" s="1"/>
  <c r="G695" i="2"/>
  <c r="H695" i="2" s="1"/>
  <c r="G696" i="2"/>
  <c r="G697" i="2"/>
  <c r="G698" i="2"/>
  <c r="G699" i="2"/>
  <c r="H699" i="2" s="1"/>
  <c r="G694" i="2"/>
  <c r="I684" i="2"/>
  <c r="J684" i="2" s="1"/>
  <c r="I685" i="2"/>
  <c r="J685" i="2" s="1"/>
  <c r="I686" i="2"/>
  <c r="J686" i="2" s="1"/>
  <c r="I687" i="2"/>
  <c r="J687" i="2" s="1"/>
  <c r="I688" i="2"/>
  <c r="J688" i="2" s="1"/>
  <c r="I689" i="2"/>
  <c r="J689" i="2" s="1"/>
  <c r="I690" i="2"/>
  <c r="J690" i="2" s="1"/>
  <c r="I691" i="2"/>
  <c r="J691" i="2" s="1"/>
  <c r="I683" i="2"/>
  <c r="I678" i="2"/>
  <c r="J678" i="2" s="1"/>
  <c r="I679" i="2"/>
  <c r="J679" i="2" s="1"/>
  <c r="I680" i="2"/>
  <c r="J680" i="2" s="1"/>
  <c r="I681" i="2"/>
  <c r="J681" i="2" s="1"/>
  <c r="I677" i="2"/>
  <c r="J677" i="2" s="1"/>
  <c r="G684" i="2"/>
  <c r="H684" i="2" s="1"/>
  <c r="G685" i="2"/>
  <c r="G686" i="2"/>
  <c r="G687" i="2"/>
  <c r="G688" i="2"/>
  <c r="H688" i="2" s="1"/>
  <c r="G689" i="2"/>
  <c r="G690" i="2"/>
  <c r="G691" i="2"/>
  <c r="G683" i="2"/>
  <c r="H683" i="2" s="1"/>
  <c r="G678" i="2"/>
  <c r="G679" i="2"/>
  <c r="G680" i="2"/>
  <c r="H680" i="2" s="1"/>
  <c r="G681" i="2"/>
  <c r="G677" i="2"/>
  <c r="K670" i="2"/>
  <c r="L670" i="2" s="1"/>
  <c r="I673" i="2"/>
  <c r="J673" i="2" s="1"/>
  <c r="I674" i="2"/>
  <c r="J674" i="2" s="1"/>
  <c r="I672" i="2"/>
  <c r="J672" i="2" s="1"/>
  <c r="I660" i="2"/>
  <c r="J660" i="2" s="1"/>
  <c r="I661" i="2"/>
  <c r="J661" i="2" s="1"/>
  <c r="I662" i="2"/>
  <c r="J662" i="2" s="1"/>
  <c r="I663" i="2"/>
  <c r="J663" i="2" s="1"/>
  <c r="I664" i="2"/>
  <c r="J664" i="2" s="1"/>
  <c r="I665" i="2"/>
  <c r="J665" i="2" s="1"/>
  <c r="I666" i="2"/>
  <c r="J666" i="2" s="1"/>
  <c r="I667" i="2"/>
  <c r="J667" i="2" s="1"/>
  <c r="I668" i="2"/>
  <c r="J668" i="2" s="1"/>
  <c r="I669" i="2"/>
  <c r="J669" i="2" s="1"/>
  <c r="I659" i="2"/>
  <c r="J659" i="2" s="1"/>
  <c r="G673" i="2"/>
  <c r="G674" i="2"/>
  <c r="G672" i="2"/>
  <c r="K671" i="2"/>
  <c r="L671" i="2" s="1"/>
  <c r="G660" i="2"/>
  <c r="G661" i="2"/>
  <c r="G662" i="2"/>
  <c r="G663" i="2"/>
  <c r="H663" i="2" s="1"/>
  <c r="G664" i="2"/>
  <c r="G665" i="2"/>
  <c r="G666" i="2"/>
  <c r="G667" i="2"/>
  <c r="G668" i="2"/>
  <c r="G669" i="2"/>
  <c r="G659" i="2"/>
  <c r="I648" i="2"/>
  <c r="J648" i="2" s="1"/>
  <c r="I649" i="2"/>
  <c r="J649" i="2" s="1"/>
  <c r="I650" i="2"/>
  <c r="J650" i="2" s="1"/>
  <c r="I651" i="2"/>
  <c r="J651" i="2" s="1"/>
  <c r="I652" i="2"/>
  <c r="J652" i="2" s="1"/>
  <c r="I653" i="2"/>
  <c r="J653" i="2" s="1"/>
  <c r="I654" i="2"/>
  <c r="J654" i="2" s="1"/>
  <c r="I655" i="2"/>
  <c r="J655" i="2" s="1"/>
  <c r="I647" i="2"/>
  <c r="J647" i="2" s="1"/>
  <c r="G648" i="2"/>
  <c r="G649" i="2"/>
  <c r="G650" i="2"/>
  <c r="G651" i="2"/>
  <c r="G652" i="2"/>
  <c r="G653" i="2"/>
  <c r="G654" i="2"/>
  <c r="G655" i="2"/>
  <c r="G647" i="2"/>
  <c r="I640" i="2"/>
  <c r="J640" i="2" s="1"/>
  <c r="I639" i="2"/>
  <c r="J639" i="2" s="1"/>
  <c r="I638" i="2"/>
  <c r="J638" i="2" s="1"/>
  <c r="I637" i="2"/>
  <c r="J637" i="2" s="1"/>
  <c r="I636" i="2"/>
  <c r="J636" i="2" s="1"/>
  <c r="I632" i="2"/>
  <c r="J632" i="2" s="1"/>
  <c r="I633" i="2"/>
  <c r="J633" i="2" s="1"/>
  <c r="I634" i="2"/>
  <c r="J634" i="2" s="1"/>
  <c r="I635" i="2"/>
  <c r="J635" i="2" s="1"/>
  <c r="I631" i="2"/>
  <c r="J631" i="2" s="1"/>
  <c r="G640" i="2"/>
  <c r="G639" i="2"/>
  <c r="G632" i="2"/>
  <c r="G633" i="2"/>
  <c r="G634" i="2"/>
  <c r="G635" i="2"/>
  <c r="G631" i="2"/>
  <c r="I624" i="2"/>
  <c r="G625" i="2"/>
  <c r="G626" i="2"/>
  <c r="G627" i="2"/>
  <c r="G628" i="2"/>
  <c r="G624" i="2"/>
  <c r="I614" i="2"/>
  <c r="J614" i="2" s="1"/>
  <c r="I615" i="2"/>
  <c r="J615" i="2" s="1"/>
  <c r="I616" i="2"/>
  <c r="J616" i="2" s="1"/>
  <c r="I617" i="2"/>
  <c r="J617" i="2" s="1"/>
  <c r="I618" i="2"/>
  <c r="J618" i="2" s="1"/>
  <c r="I619" i="2"/>
  <c r="J619" i="2" s="1"/>
  <c r="I620" i="2"/>
  <c r="J620" i="2" s="1"/>
  <c r="I621" i="2"/>
  <c r="J621" i="2" s="1"/>
  <c r="I613" i="2"/>
  <c r="J613" i="2" s="1"/>
  <c r="I612" i="2"/>
  <c r="J612" i="2" s="1"/>
  <c r="I608" i="2"/>
  <c r="J608" i="2" s="1"/>
  <c r="I609" i="2"/>
  <c r="J609" i="2" s="1"/>
  <c r="I610" i="2"/>
  <c r="J610" i="2" s="1"/>
  <c r="I611" i="2"/>
  <c r="J611" i="2" s="1"/>
  <c r="I607" i="2"/>
  <c r="J607" i="2" s="1"/>
  <c r="G614" i="2"/>
  <c r="G615" i="2"/>
  <c r="G616" i="2"/>
  <c r="G617" i="2"/>
  <c r="G618" i="2"/>
  <c r="G619" i="2"/>
  <c r="G620" i="2"/>
  <c r="G621" i="2"/>
  <c r="G613" i="2"/>
  <c r="G612" i="2"/>
  <c r="G608" i="2"/>
  <c r="G609" i="2"/>
  <c r="G610" i="2"/>
  <c r="G611" i="2"/>
  <c r="G607" i="2"/>
  <c r="I595" i="2"/>
  <c r="J595" i="2" s="1"/>
  <c r="I596" i="2"/>
  <c r="J596" i="2" s="1"/>
  <c r="I597" i="2"/>
  <c r="J597" i="2" s="1"/>
  <c r="I598" i="2"/>
  <c r="J598" i="2" s="1"/>
  <c r="I599" i="2"/>
  <c r="J599" i="2" s="1"/>
  <c r="I600" i="2"/>
  <c r="J600" i="2" s="1"/>
  <c r="I601" i="2"/>
  <c r="J601" i="2" s="1"/>
  <c r="I602" i="2"/>
  <c r="J602" i="2" s="1"/>
  <c r="I603" i="2"/>
  <c r="J603" i="2" s="1"/>
  <c r="I604" i="2"/>
  <c r="J604" i="2" s="1"/>
  <c r="I594" i="2"/>
  <c r="J594" i="2" s="1"/>
  <c r="J593" i="2" s="1"/>
  <c r="G595" i="2"/>
  <c r="G596" i="2"/>
  <c r="G597" i="2"/>
  <c r="G598" i="2"/>
  <c r="G599" i="2"/>
  <c r="G600" i="2"/>
  <c r="G601" i="2"/>
  <c r="G602" i="2"/>
  <c r="G603" i="2"/>
  <c r="G604" i="2"/>
  <c r="G594" i="2"/>
  <c r="H594" i="2" s="1"/>
  <c r="I585" i="2"/>
  <c r="J585" i="2" s="1"/>
  <c r="I586" i="2"/>
  <c r="J586" i="2" s="1"/>
  <c r="I587" i="2"/>
  <c r="J587" i="2" s="1"/>
  <c r="I588" i="2"/>
  <c r="J588" i="2" s="1"/>
  <c r="I589" i="2"/>
  <c r="J589" i="2" s="1"/>
  <c r="I590" i="2"/>
  <c r="J590" i="2" s="1"/>
  <c r="I584" i="2"/>
  <c r="J584" i="2" s="1"/>
  <c r="I582" i="2"/>
  <c r="G585" i="2"/>
  <c r="G586" i="2"/>
  <c r="G587" i="2"/>
  <c r="G588" i="2"/>
  <c r="G589" i="2"/>
  <c r="G590" i="2"/>
  <c r="G584" i="2"/>
  <c r="G582" i="2"/>
  <c r="H582" i="2" s="1"/>
  <c r="I575" i="2"/>
  <c r="J575" i="2" s="1"/>
  <c r="I573" i="2"/>
  <c r="I574" i="2"/>
  <c r="J574" i="2" s="1"/>
  <c r="I572" i="2"/>
  <c r="J572" i="2" s="1"/>
  <c r="I571" i="2"/>
  <c r="J571" i="2" s="1"/>
  <c r="I570" i="2"/>
  <c r="J570" i="2" s="1"/>
  <c r="I569" i="2"/>
  <c r="J569" i="2" s="1"/>
  <c r="I561" i="2"/>
  <c r="J561" i="2" s="1"/>
  <c r="G575" i="2"/>
  <c r="G570" i="2"/>
  <c r="G569" i="2"/>
  <c r="H569" i="2" s="1"/>
  <c r="I562" i="2"/>
  <c r="J562" i="2" s="1"/>
  <c r="I563" i="2"/>
  <c r="J563" i="2" s="1"/>
  <c r="I564" i="2"/>
  <c r="J564" i="2" s="1"/>
  <c r="I565" i="2"/>
  <c r="J565" i="2" s="1"/>
  <c r="I566" i="2"/>
  <c r="J566" i="2" s="1"/>
  <c r="G562" i="2"/>
  <c r="G563" i="2"/>
  <c r="G564" i="2"/>
  <c r="G565" i="2"/>
  <c r="G566" i="2"/>
  <c r="G561" i="2"/>
  <c r="H561" i="2" s="1"/>
  <c r="I551" i="2"/>
  <c r="J551" i="2" s="1"/>
  <c r="I552" i="2"/>
  <c r="J552" i="2" s="1"/>
  <c r="I553" i="2"/>
  <c r="J553" i="2" s="1"/>
  <c r="I554" i="2"/>
  <c r="J554" i="2" s="1"/>
  <c r="I555" i="2"/>
  <c r="J555" i="2" s="1"/>
  <c r="I556" i="2"/>
  <c r="J556" i="2" s="1"/>
  <c r="I557" i="2"/>
  <c r="J557" i="2" s="1"/>
  <c r="I558" i="2"/>
  <c r="J558" i="2" s="1"/>
  <c r="I550" i="2"/>
  <c r="J550" i="2" s="1"/>
  <c r="I549" i="2"/>
  <c r="I546" i="2"/>
  <c r="J546" i="2" s="1"/>
  <c r="I547" i="2"/>
  <c r="J547" i="2" s="1"/>
  <c r="I548" i="2"/>
  <c r="J548" i="2" s="1"/>
  <c r="I545" i="2"/>
  <c r="J545" i="2" s="1"/>
  <c r="G551" i="2"/>
  <c r="G552" i="2"/>
  <c r="G553" i="2"/>
  <c r="G554" i="2"/>
  <c r="G555" i="2"/>
  <c r="G556" i="2"/>
  <c r="G557" i="2"/>
  <c r="G558" i="2"/>
  <c r="G550" i="2"/>
  <c r="G546" i="2"/>
  <c r="G547" i="2"/>
  <c r="G548" i="2"/>
  <c r="G545" i="2"/>
  <c r="H545" i="2" s="1"/>
  <c r="I542" i="2"/>
  <c r="I533" i="2"/>
  <c r="J533" i="2" s="1"/>
  <c r="I534" i="2"/>
  <c r="J534" i="2" s="1"/>
  <c r="I535" i="2"/>
  <c r="J535" i="2" s="1"/>
  <c r="I536" i="2"/>
  <c r="J536" i="2" s="1"/>
  <c r="I537" i="2"/>
  <c r="J537" i="2" s="1"/>
  <c r="I538" i="2"/>
  <c r="J538" i="2" s="1"/>
  <c r="I539" i="2"/>
  <c r="J539" i="2" s="1"/>
  <c r="I540" i="2"/>
  <c r="J540" i="2" s="1"/>
  <c r="I541" i="2"/>
  <c r="J541" i="2" s="1"/>
  <c r="I532" i="2"/>
  <c r="G533" i="2"/>
  <c r="G534" i="2"/>
  <c r="G535" i="2"/>
  <c r="G536" i="2"/>
  <c r="G537" i="2"/>
  <c r="G538" i="2"/>
  <c r="G539" i="2"/>
  <c r="G540" i="2"/>
  <c r="G541" i="2"/>
  <c r="G532" i="2"/>
  <c r="H532" i="2" s="1"/>
  <c r="I521" i="2"/>
  <c r="J521" i="2" s="1"/>
  <c r="I522" i="2"/>
  <c r="J522" i="2" s="1"/>
  <c r="I523" i="2"/>
  <c r="J523" i="2" s="1"/>
  <c r="I524" i="2"/>
  <c r="J524" i="2" s="1"/>
  <c r="I525" i="2"/>
  <c r="J525" i="2" s="1"/>
  <c r="I526" i="2"/>
  <c r="J526" i="2" s="1"/>
  <c r="I527" i="2"/>
  <c r="J527" i="2" s="1"/>
  <c r="I528" i="2"/>
  <c r="J528" i="2" s="1"/>
  <c r="I520" i="2"/>
  <c r="G521" i="2"/>
  <c r="G522" i="2"/>
  <c r="G523" i="2"/>
  <c r="G524" i="2"/>
  <c r="G525" i="2"/>
  <c r="G526" i="2"/>
  <c r="G527" i="2"/>
  <c r="G528" i="2"/>
  <c r="G520" i="2"/>
  <c r="H520" i="2" s="1"/>
  <c r="I513" i="2"/>
  <c r="J513" i="2" s="1"/>
  <c r="I512" i="2"/>
  <c r="J512" i="2" s="1"/>
  <c r="I511" i="2"/>
  <c r="J511" i="2" s="1"/>
  <c r="I510" i="2"/>
  <c r="J510" i="2" s="1"/>
  <c r="I509" i="2"/>
  <c r="J509" i="2" s="1"/>
  <c r="G513" i="2"/>
  <c r="G512" i="2"/>
  <c r="H512" i="2" s="1"/>
  <c r="K511" i="2"/>
  <c r="L511" i="2" s="1"/>
  <c r="G510" i="2"/>
  <c r="H510" i="2" s="1"/>
  <c r="G509" i="2"/>
  <c r="I504" i="2"/>
  <c r="J504" i="2" s="1"/>
  <c r="I505" i="2"/>
  <c r="J505" i="2" s="1"/>
  <c r="I506" i="2"/>
  <c r="J506" i="2" s="1"/>
  <c r="I503" i="2"/>
  <c r="J503" i="2" s="1"/>
  <c r="G504" i="2"/>
  <c r="G505" i="2"/>
  <c r="H505" i="2" s="1"/>
  <c r="G506" i="2"/>
  <c r="G503" i="2"/>
  <c r="I493" i="2"/>
  <c r="J493" i="2" s="1"/>
  <c r="I494" i="2"/>
  <c r="J494" i="2" s="1"/>
  <c r="I495" i="2"/>
  <c r="J495" i="2" s="1"/>
  <c r="I496" i="2"/>
  <c r="J496" i="2" s="1"/>
  <c r="I497" i="2"/>
  <c r="J497" i="2" s="1"/>
  <c r="I498" i="2"/>
  <c r="J498" i="2" s="1"/>
  <c r="I499" i="2"/>
  <c r="J499" i="2" s="1"/>
  <c r="I500" i="2"/>
  <c r="J500" i="2" s="1"/>
  <c r="I492" i="2"/>
  <c r="I491" i="2"/>
  <c r="J491" i="2" s="1"/>
  <c r="I487" i="2"/>
  <c r="J487" i="2" s="1"/>
  <c r="I488" i="2"/>
  <c r="J488" i="2" s="1"/>
  <c r="I489" i="2"/>
  <c r="J489" i="2" s="1"/>
  <c r="I490" i="2"/>
  <c r="J490" i="2" s="1"/>
  <c r="I486" i="2"/>
  <c r="J486" i="2" s="1"/>
  <c r="G493" i="2"/>
  <c r="H493" i="2" s="1"/>
  <c r="G494" i="2"/>
  <c r="G495" i="2"/>
  <c r="H495" i="2" s="1"/>
  <c r="G496" i="2"/>
  <c r="G497" i="2"/>
  <c r="H497" i="2" s="1"/>
  <c r="G498" i="2"/>
  <c r="H498" i="2" s="1"/>
  <c r="G499" i="2"/>
  <c r="H499" i="2" s="1"/>
  <c r="G500" i="2"/>
  <c r="H500" i="2" s="1"/>
  <c r="G492" i="2"/>
  <c r="H492" i="2" s="1"/>
  <c r="G491" i="2"/>
  <c r="H491" i="2" s="1"/>
  <c r="G487" i="2"/>
  <c r="H487" i="2" s="1"/>
  <c r="G488" i="2"/>
  <c r="G489" i="2"/>
  <c r="H489" i="2" s="1"/>
  <c r="G490" i="2"/>
  <c r="H490" i="2" s="1"/>
  <c r="G486" i="2"/>
  <c r="H486" i="2" s="1"/>
  <c r="I483" i="2"/>
  <c r="J483" i="2" s="1"/>
  <c r="I482" i="2"/>
  <c r="J482" i="2" s="1"/>
  <c r="I481" i="2"/>
  <c r="J481" i="2" s="1"/>
  <c r="I470" i="2"/>
  <c r="J470" i="2" s="1"/>
  <c r="I471" i="2"/>
  <c r="J471" i="2" s="1"/>
  <c r="I472" i="2"/>
  <c r="J472" i="2" s="1"/>
  <c r="I473" i="2"/>
  <c r="J473" i="2" s="1"/>
  <c r="I474" i="2"/>
  <c r="J474" i="2" s="1"/>
  <c r="I475" i="2"/>
  <c r="J475" i="2" s="1"/>
  <c r="I476" i="2"/>
  <c r="J476" i="2" s="1"/>
  <c r="I477" i="2"/>
  <c r="J477" i="2" s="1"/>
  <c r="I478" i="2"/>
  <c r="J478" i="2" s="1"/>
  <c r="I479" i="2"/>
  <c r="J479" i="2" s="1"/>
  <c r="I480" i="2"/>
  <c r="J480" i="2" s="1"/>
  <c r="I469" i="2"/>
  <c r="J469" i="2" s="1"/>
  <c r="G483" i="2"/>
  <c r="H483" i="2" s="1"/>
  <c r="G482" i="2"/>
  <c r="H482" i="2" s="1"/>
  <c r="G481" i="2"/>
  <c r="G470" i="2"/>
  <c r="G471" i="2"/>
  <c r="H471" i="2" s="1"/>
  <c r="G472" i="2"/>
  <c r="H472" i="2" s="1"/>
  <c r="G473" i="2"/>
  <c r="G474" i="2"/>
  <c r="H474" i="2" s="1"/>
  <c r="G475" i="2"/>
  <c r="H475" i="2" s="1"/>
  <c r="G476" i="2"/>
  <c r="H476" i="2" s="1"/>
  <c r="G477" i="2"/>
  <c r="G478" i="2"/>
  <c r="G479" i="2"/>
  <c r="H479" i="2" s="1"/>
  <c r="G480" i="2"/>
  <c r="H480" i="2" s="1"/>
  <c r="G469" i="2"/>
  <c r="I461" i="2"/>
  <c r="J461" i="2" s="1"/>
  <c r="I462" i="2"/>
  <c r="J462" i="2" s="1"/>
  <c r="I463" i="2"/>
  <c r="J463" i="2" s="1"/>
  <c r="I464" i="2"/>
  <c r="J464" i="2" s="1"/>
  <c r="I465" i="2"/>
  <c r="J465" i="2" s="1"/>
  <c r="I460" i="2"/>
  <c r="J460" i="2" s="1"/>
  <c r="I459" i="2"/>
  <c r="J459" i="2" s="1"/>
  <c r="I458" i="2"/>
  <c r="J458" i="2" s="1"/>
  <c r="G461" i="2"/>
  <c r="G462" i="2"/>
  <c r="H462" i="2" s="1"/>
  <c r="G463" i="2"/>
  <c r="G464" i="2"/>
  <c r="G465" i="2"/>
  <c r="G460" i="2"/>
  <c r="G459" i="2"/>
  <c r="G458" i="2"/>
  <c r="I451" i="2"/>
  <c r="J451" i="2" s="1"/>
  <c r="I449" i="2"/>
  <c r="J449" i="2" s="1"/>
  <c r="I450" i="2"/>
  <c r="J450" i="2" s="1"/>
  <c r="I448" i="2"/>
  <c r="I444" i="2"/>
  <c r="J444" i="2" s="1"/>
  <c r="I445" i="2"/>
  <c r="J445" i="2" s="1"/>
  <c r="I446" i="2"/>
  <c r="J446" i="2" s="1"/>
  <c r="I447" i="2"/>
  <c r="J447" i="2" s="1"/>
  <c r="I443" i="2"/>
  <c r="J443" i="2" s="1"/>
  <c r="G451" i="2"/>
  <c r="H451" i="2" s="1"/>
  <c r="G450" i="2"/>
  <c r="G449" i="2"/>
  <c r="H449" i="2" s="1"/>
  <c r="G444" i="2"/>
  <c r="G445" i="2"/>
  <c r="G446" i="2"/>
  <c r="G443" i="2"/>
  <c r="H443" i="2" s="1"/>
  <c r="I438" i="2"/>
  <c r="J438" i="2" s="1"/>
  <c r="I439" i="2"/>
  <c r="J439" i="2" s="1"/>
  <c r="I440" i="2"/>
  <c r="J440" i="2" s="1"/>
  <c r="I437" i="2"/>
  <c r="J437" i="2" s="1"/>
  <c r="G438" i="2"/>
  <c r="G439" i="2"/>
  <c r="H439" i="2" s="1"/>
  <c r="G440" i="2"/>
  <c r="G437" i="2"/>
  <c r="I427" i="2"/>
  <c r="J427" i="2" s="1"/>
  <c r="I428" i="2"/>
  <c r="J428" i="2" s="1"/>
  <c r="I429" i="2"/>
  <c r="J429" i="2" s="1"/>
  <c r="I430" i="2"/>
  <c r="I431" i="2"/>
  <c r="J431" i="2" s="1"/>
  <c r="I432" i="2"/>
  <c r="J432" i="2" s="1"/>
  <c r="I433" i="2"/>
  <c r="J433" i="2" s="1"/>
  <c r="I434" i="2"/>
  <c r="J434" i="2" s="1"/>
  <c r="I426" i="2"/>
  <c r="J426" i="2" s="1"/>
  <c r="I425" i="2"/>
  <c r="J425" i="2" s="1"/>
  <c r="I422" i="2"/>
  <c r="J422" i="2" s="1"/>
  <c r="I423" i="2"/>
  <c r="I424" i="2"/>
  <c r="J424" i="2" s="1"/>
  <c r="I421" i="2"/>
  <c r="J421" i="2" s="1"/>
  <c r="G427" i="2"/>
  <c r="H427" i="2" s="1"/>
  <c r="G428" i="2"/>
  <c r="G429" i="2"/>
  <c r="H429" i="2" s="1"/>
  <c r="G430" i="2"/>
  <c r="H430" i="2" s="1"/>
  <c r="G431" i="2"/>
  <c r="H431" i="2" s="1"/>
  <c r="G432" i="2"/>
  <c r="G433" i="2"/>
  <c r="H433" i="2" s="1"/>
  <c r="G434" i="2"/>
  <c r="H434" i="2" s="1"/>
  <c r="G426" i="2"/>
  <c r="H426" i="2" s="1"/>
  <c r="G425" i="2"/>
  <c r="G422" i="2"/>
  <c r="H422" i="2" s="1"/>
  <c r="G423" i="2"/>
  <c r="H423" i="2" s="1"/>
  <c r="G424" i="2"/>
  <c r="H424" i="2" s="1"/>
  <c r="G421" i="2"/>
  <c r="I418" i="2"/>
  <c r="J418" i="2" s="1"/>
  <c r="I409" i="2"/>
  <c r="J409" i="2" s="1"/>
  <c r="I410" i="2"/>
  <c r="J410" i="2" s="1"/>
  <c r="I411" i="2"/>
  <c r="J411" i="2" s="1"/>
  <c r="I412" i="2"/>
  <c r="J412" i="2" s="1"/>
  <c r="I413" i="2"/>
  <c r="J413" i="2" s="1"/>
  <c r="I414" i="2"/>
  <c r="J414" i="2" s="1"/>
  <c r="I415" i="2"/>
  <c r="J415" i="2" s="1"/>
  <c r="I416" i="2"/>
  <c r="J416" i="2" s="1"/>
  <c r="I417" i="2"/>
  <c r="J417" i="2" s="1"/>
  <c r="I408" i="2"/>
  <c r="J408" i="2" s="1"/>
  <c r="G418" i="2"/>
  <c r="G409" i="2"/>
  <c r="G410" i="2"/>
  <c r="G411" i="2"/>
  <c r="H411" i="2" s="1"/>
  <c r="G412" i="2"/>
  <c r="H412" i="2" s="1"/>
  <c r="G413" i="2"/>
  <c r="H413" i="2" s="1"/>
  <c r="G414" i="2"/>
  <c r="G415" i="2"/>
  <c r="H415" i="2" s="1"/>
  <c r="G416" i="2"/>
  <c r="G417" i="2"/>
  <c r="H417" i="2" s="1"/>
  <c r="G408" i="2"/>
  <c r="I396" i="2"/>
  <c r="J396" i="2" s="1"/>
  <c r="I397" i="2"/>
  <c r="J397" i="2" s="1"/>
  <c r="I398" i="2"/>
  <c r="J398" i="2" s="1"/>
  <c r="I399" i="2"/>
  <c r="J399" i="2" s="1"/>
  <c r="I400" i="2"/>
  <c r="J400" i="2" s="1"/>
  <c r="I401" i="2"/>
  <c r="J401" i="2" s="1"/>
  <c r="I402" i="2"/>
  <c r="J402" i="2" s="1"/>
  <c r="I403" i="2"/>
  <c r="J403" i="2" s="1"/>
  <c r="I404" i="2"/>
  <c r="J404" i="2" s="1"/>
  <c r="I395" i="2"/>
  <c r="J395" i="2" s="1"/>
  <c r="G396" i="2"/>
  <c r="H396" i="2" s="1"/>
  <c r="G397" i="2"/>
  <c r="H397" i="2" s="1"/>
  <c r="G398" i="2"/>
  <c r="H398" i="2" s="1"/>
  <c r="G399" i="2"/>
  <c r="G400" i="2"/>
  <c r="H400" i="2" s="1"/>
  <c r="G401" i="2"/>
  <c r="H401" i="2" s="1"/>
  <c r="G402" i="2"/>
  <c r="H402" i="2" s="1"/>
  <c r="G403" i="2"/>
  <c r="G404" i="2"/>
  <c r="H404" i="2" s="1"/>
  <c r="G395" i="2"/>
  <c r="H395" i="2" s="1"/>
  <c r="K388" i="2"/>
  <c r="L388" i="2" s="1"/>
  <c r="I387" i="2"/>
  <c r="J387" i="2" s="1"/>
  <c r="I382" i="2"/>
  <c r="J382" i="2" s="1"/>
  <c r="I383" i="2"/>
  <c r="J383" i="2" s="1"/>
  <c r="I384" i="2"/>
  <c r="J384" i="2" s="1"/>
  <c r="I385" i="2"/>
  <c r="J385" i="2" s="1"/>
  <c r="I381" i="2"/>
  <c r="J381" i="2" s="1"/>
  <c r="G388" i="2"/>
  <c r="H388" i="2" s="1"/>
  <c r="G382" i="2"/>
  <c r="H382" i="2" s="1"/>
  <c r="G383" i="2"/>
  <c r="H383" i="2" s="1"/>
  <c r="G384" i="2"/>
  <c r="H384" i="2" s="1"/>
  <c r="G385" i="2"/>
  <c r="H385" i="2" s="1"/>
  <c r="G381" i="2"/>
  <c r="H381" i="2" s="1"/>
  <c r="I374" i="2"/>
  <c r="J374" i="2" s="1"/>
  <c r="I375" i="2"/>
  <c r="J375" i="2" s="1"/>
  <c r="I376" i="2"/>
  <c r="J376" i="2" s="1"/>
  <c r="I377" i="2"/>
  <c r="J377" i="2" s="1"/>
  <c r="I378" i="2"/>
  <c r="J378" i="2" s="1"/>
  <c r="I373" i="2"/>
  <c r="J373" i="2" s="1"/>
  <c r="G374" i="2"/>
  <c r="H374" i="2" s="1"/>
  <c r="G375" i="2"/>
  <c r="H375" i="2" s="1"/>
  <c r="G376" i="2"/>
  <c r="H376" i="2" s="1"/>
  <c r="G377" i="2"/>
  <c r="H377" i="2" s="1"/>
  <c r="G378" i="2"/>
  <c r="H378" i="2" s="1"/>
  <c r="G373" i="2"/>
  <c r="H373" i="2" s="1"/>
  <c r="I363" i="2"/>
  <c r="J363" i="2" s="1"/>
  <c r="I364" i="2"/>
  <c r="J364" i="2" s="1"/>
  <c r="I365" i="2"/>
  <c r="J365" i="2" s="1"/>
  <c r="I366" i="2"/>
  <c r="J366" i="2" s="1"/>
  <c r="I367" i="2"/>
  <c r="J367" i="2" s="1"/>
  <c r="I368" i="2"/>
  <c r="J368" i="2" s="1"/>
  <c r="I369" i="2"/>
  <c r="J369" i="2" s="1"/>
  <c r="I370" i="2"/>
  <c r="J370" i="2" s="1"/>
  <c r="I362" i="2"/>
  <c r="J362" i="2" s="1"/>
  <c r="I361" i="2"/>
  <c r="J361" i="2" s="1"/>
  <c r="I357" i="2"/>
  <c r="J357" i="2" s="1"/>
  <c r="I358" i="2"/>
  <c r="J358" i="2" s="1"/>
  <c r="I359" i="2"/>
  <c r="J359" i="2" s="1"/>
  <c r="I360" i="2"/>
  <c r="J360" i="2" s="1"/>
  <c r="I356" i="2"/>
  <c r="J356" i="2" s="1"/>
  <c r="G363" i="2"/>
  <c r="H363" i="2" s="1"/>
  <c r="G364" i="2"/>
  <c r="H364" i="2" s="1"/>
  <c r="G365" i="2"/>
  <c r="H365" i="2" s="1"/>
  <c r="G366" i="2"/>
  <c r="H366" i="2" s="1"/>
  <c r="G367" i="2"/>
  <c r="H367" i="2" s="1"/>
  <c r="G368" i="2"/>
  <c r="H368" i="2" s="1"/>
  <c r="G369" i="2"/>
  <c r="H369" i="2" s="1"/>
  <c r="G370" i="2"/>
  <c r="H370" i="2" s="1"/>
  <c r="G362" i="2"/>
  <c r="H362" i="2" s="1"/>
  <c r="G357" i="2"/>
  <c r="H357" i="2" s="1"/>
  <c r="G358" i="2"/>
  <c r="H358" i="2" s="1"/>
  <c r="G359" i="2"/>
  <c r="H359" i="2" s="1"/>
  <c r="G360" i="2"/>
  <c r="H360" i="2" s="1"/>
  <c r="G356" i="2"/>
  <c r="H356" i="2" s="1"/>
  <c r="I344" i="2"/>
  <c r="J344" i="2" s="1"/>
  <c r="I345" i="2"/>
  <c r="J345" i="2" s="1"/>
  <c r="I346" i="2"/>
  <c r="J346" i="2" s="1"/>
  <c r="I347" i="2"/>
  <c r="J347" i="2" s="1"/>
  <c r="I348" i="2"/>
  <c r="J348" i="2" s="1"/>
  <c r="I349" i="2"/>
  <c r="J349" i="2" s="1"/>
  <c r="I350" i="2"/>
  <c r="J350" i="2" s="1"/>
  <c r="I351" i="2"/>
  <c r="J351" i="2" s="1"/>
  <c r="I352" i="2"/>
  <c r="J352" i="2" s="1"/>
  <c r="I353" i="2"/>
  <c r="J353" i="2" s="1"/>
  <c r="I343" i="2"/>
  <c r="J343" i="2" s="1"/>
  <c r="G344" i="2"/>
  <c r="H344" i="2" s="1"/>
  <c r="G345" i="2"/>
  <c r="H345" i="2" s="1"/>
  <c r="G346" i="2"/>
  <c r="H346" i="2" s="1"/>
  <c r="G347" i="2"/>
  <c r="H347" i="2" s="1"/>
  <c r="G348" i="2"/>
  <c r="H348" i="2" s="1"/>
  <c r="G349" i="2"/>
  <c r="H349" i="2" s="1"/>
  <c r="G350" i="2"/>
  <c r="H350" i="2" s="1"/>
  <c r="G351" i="2"/>
  <c r="H351" i="2" s="1"/>
  <c r="G352" i="2"/>
  <c r="H352" i="2" s="1"/>
  <c r="G353" i="2"/>
  <c r="H353" i="2" s="1"/>
  <c r="G343" i="2"/>
  <c r="H343" i="2" s="1"/>
  <c r="I335" i="2"/>
  <c r="J335" i="2" s="1"/>
  <c r="I336" i="2"/>
  <c r="J336" i="2" s="1"/>
  <c r="I337" i="2"/>
  <c r="J337" i="2" s="1"/>
  <c r="I338" i="2"/>
  <c r="J338" i="2" s="1"/>
  <c r="I339" i="2"/>
  <c r="J339" i="2" s="1"/>
  <c r="I334" i="2"/>
  <c r="J334" i="2" s="1"/>
  <c r="I333" i="2"/>
  <c r="J333" i="2" s="1"/>
  <c r="I332" i="2"/>
  <c r="J332" i="2" s="1"/>
  <c r="G335" i="2"/>
  <c r="H335" i="2" s="1"/>
  <c r="G336" i="2"/>
  <c r="H336" i="2" s="1"/>
  <c r="G337" i="2"/>
  <c r="H337" i="2" s="1"/>
  <c r="G338" i="2"/>
  <c r="H338" i="2" s="1"/>
  <c r="G339" i="2"/>
  <c r="H339" i="2" s="1"/>
  <c r="G334" i="2"/>
  <c r="H334" i="2" s="1"/>
  <c r="G333" i="2"/>
  <c r="H333" i="2" s="1"/>
  <c r="G332" i="2"/>
  <c r="H332" i="2" s="1"/>
  <c r="I325" i="2"/>
  <c r="J325" i="2" s="1"/>
  <c r="I324" i="2"/>
  <c r="I323" i="2"/>
  <c r="J323" i="2" s="1"/>
  <c r="I321" i="2"/>
  <c r="J321" i="2" s="1"/>
  <c r="I322" i="2"/>
  <c r="I320" i="2"/>
  <c r="J320" i="2" s="1"/>
  <c r="G325" i="2"/>
  <c r="H325" i="2" s="1"/>
  <c r="G321" i="2"/>
  <c r="H321" i="2" s="1"/>
  <c r="G322" i="2"/>
  <c r="H322" i="2" s="1"/>
  <c r="G320" i="2"/>
  <c r="I314" i="2"/>
  <c r="I315" i="2"/>
  <c r="J315" i="2" s="1"/>
  <c r="I316" i="2"/>
  <c r="J316" i="2" s="1"/>
  <c r="I317" i="2"/>
  <c r="J317" i="2" s="1"/>
  <c r="I313" i="2"/>
  <c r="G314" i="2"/>
  <c r="H314" i="2" s="1"/>
  <c r="G315" i="2"/>
  <c r="H315" i="2" s="1"/>
  <c r="G316" i="2"/>
  <c r="G317" i="2"/>
  <c r="G313" i="2"/>
  <c r="H313" i="2" s="1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02" i="2"/>
  <c r="J302" i="2" s="1"/>
  <c r="I301" i="2"/>
  <c r="J301" i="2" s="1"/>
  <c r="I297" i="2"/>
  <c r="J297" i="2" s="1"/>
  <c r="I298" i="2"/>
  <c r="J298" i="2" s="1"/>
  <c r="I299" i="2"/>
  <c r="J299" i="2" s="1"/>
  <c r="I300" i="2"/>
  <c r="J300" i="2" s="1"/>
  <c r="I296" i="2"/>
  <c r="J296" i="2" s="1"/>
  <c r="G303" i="2"/>
  <c r="G304" i="2"/>
  <c r="G305" i="2"/>
  <c r="G306" i="2"/>
  <c r="H306" i="2" s="1"/>
  <c r="G307" i="2"/>
  <c r="G308" i="2"/>
  <c r="G309" i="2"/>
  <c r="G310" i="2"/>
  <c r="H310" i="2" s="1"/>
  <c r="G302" i="2"/>
  <c r="G301" i="2"/>
  <c r="H301" i="2" s="1"/>
  <c r="G297" i="2"/>
  <c r="G298" i="2"/>
  <c r="H298" i="2" s="1"/>
  <c r="G299" i="2"/>
  <c r="H299" i="2" s="1"/>
  <c r="G300" i="2"/>
  <c r="G296" i="2"/>
  <c r="I284" i="2"/>
  <c r="J284" i="2" s="1"/>
  <c r="I285" i="2"/>
  <c r="J285" i="2" s="1"/>
  <c r="I286" i="2"/>
  <c r="J286" i="2" s="1"/>
  <c r="I287" i="2"/>
  <c r="J287" i="2" s="1"/>
  <c r="I288" i="2"/>
  <c r="J288" i="2" s="1"/>
  <c r="I289" i="2"/>
  <c r="I290" i="2"/>
  <c r="J290" i="2" s="1"/>
  <c r="I291" i="2"/>
  <c r="J291" i="2" s="1"/>
  <c r="I292" i="2"/>
  <c r="J292" i="2" s="1"/>
  <c r="I293" i="2"/>
  <c r="J293" i="2" s="1"/>
  <c r="I283" i="2"/>
  <c r="J283" i="2" s="1"/>
  <c r="G284" i="2"/>
  <c r="G285" i="2"/>
  <c r="G286" i="2"/>
  <c r="G287" i="2"/>
  <c r="H287" i="2" s="1"/>
  <c r="G288" i="2"/>
  <c r="G289" i="2"/>
  <c r="H289" i="2" s="1"/>
  <c r="G290" i="2"/>
  <c r="G291" i="2"/>
  <c r="H291" i="2" s="1"/>
  <c r="G292" i="2"/>
  <c r="G293" i="2"/>
  <c r="G283" i="2"/>
  <c r="I279" i="2"/>
  <c r="J279" i="2" s="1"/>
  <c r="I278" i="2"/>
  <c r="J278" i="2" s="1"/>
  <c r="I276" i="2"/>
  <c r="J276" i="2" s="1"/>
  <c r="I277" i="2"/>
  <c r="J277" i="2" s="1"/>
  <c r="I275" i="2"/>
  <c r="J275" i="2" s="1"/>
  <c r="I274" i="2"/>
  <c r="J274" i="2" s="1"/>
  <c r="I273" i="2"/>
  <c r="J273" i="2" s="1"/>
  <c r="I259" i="2"/>
  <c r="J259" i="2" s="1"/>
  <c r="G276" i="2"/>
  <c r="H276" i="2" s="1"/>
  <c r="G277" i="2"/>
  <c r="G278" i="2"/>
  <c r="H278" i="2" s="1"/>
  <c r="G279" i="2"/>
  <c r="H279" i="2" s="1"/>
  <c r="G275" i="2"/>
  <c r="G274" i="2"/>
  <c r="G273" i="2"/>
  <c r="I266" i="2"/>
  <c r="J266" i="2" s="1"/>
  <c r="I264" i="2"/>
  <c r="J264" i="2" s="1"/>
  <c r="I265" i="2"/>
  <c r="J265" i="2" s="1"/>
  <c r="I263" i="2"/>
  <c r="J263" i="2" s="1"/>
  <c r="I262" i="2"/>
  <c r="J262" i="2" s="1"/>
  <c r="I261" i="2"/>
  <c r="J261" i="2" s="1"/>
  <c r="I260" i="2"/>
  <c r="J260" i="2" s="1"/>
  <c r="I258" i="2"/>
  <c r="J258" i="2" s="1"/>
  <c r="G266" i="2"/>
  <c r="H266" i="2" s="1"/>
  <c r="G265" i="2"/>
  <c r="H265" i="2" s="1"/>
  <c r="G264" i="2"/>
  <c r="H264" i="2" s="1"/>
  <c r="G263" i="2"/>
  <c r="H263" i="2" s="1"/>
  <c r="G262" i="2"/>
  <c r="H262" i="2" s="1"/>
  <c r="G259" i="2"/>
  <c r="H259" i="2" s="1"/>
  <c r="G260" i="2"/>
  <c r="H260" i="2" s="1"/>
  <c r="G258" i="2"/>
  <c r="H258" i="2" s="1"/>
  <c r="K254" i="2"/>
  <c r="L254" i="2" s="1"/>
  <c r="I255" i="2"/>
  <c r="J255" i="2" s="1"/>
  <c r="G255" i="2"/>
  <c r="I250" i="2"/>
  <c r="I251" i="2"/>
  <c r="J251" i="2" s="1"/>
  <c r="I252" i="2"/>
  <c r="J252" i="2" s="1"/>
  <c r="I253" i="2"/>
  <c r="J253" i="2" s="1"/>
  <c r="I254" i="2"/>
  <c r="J254" i="2" s="1"/>
  <c r="I249" i="2"/>
  <c r="J249" i="2" s="1"/>
  <c r="G250" i="2"/>
  <c r="H250" i="2" s="1"/>
  <c r="G251" i="2"/>
  <c r="H251" i="2" s="1"/>
  <c r="G252" i="2"/>
  <c r="H252" i="2" s="1"/>
  <c r="G253" i="2"/>
  <c r="H253" i="2" s="1"/>
  <c r="G254" i="2"/>
  <c r="H254" i="2" s="1"/>
  <c r="G249" i="2"/>
  <c r="H249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38" i="2"/>
  <c r="J238" i="2" s="1"/>
  <c r="I237" i="2"/>
  <c r="J237" i="2" s="1"/>
  <c r="I233" i="2"/>
  <c r="J233" i="2" s="1"/>
  <c r="I234" i="2"/>
  <c r="J234" i="2" s="1"/>
  <c r="I235" i="2"/>
  <c r="J235" i="2" s="1"/>
  <c r="I236" i="2"/>
  <c r="J236" i="2" s="1"/>
  <c r="I232" i="2"/>
  <c r="J232" i="2" s="1"/>
  <c r="G239" i="2"/>
  <c r="H239" i="2" s="1"/>
  <c r="G240" i="2"/>
  <c r="H240" i="2" s="1"/>
  <c r="G241" i="2"/>
  <c r="G242" i="2"/>
  <c r="H242" i="2" s="1"/>
  <c r="G243" i="2"/>
  <c r="H243" i="2" s="1"/>
  <c r="G244" i="2"/>
  <c r="H244" i="2" s="1"/>
  <c r="G245" i="2"/>
  <c r="G246" i="2"/>
  <c r="H246" i="2" s="1"/>
  <c r="G238" i="2"/>
  <c r="H238" i="2" s="1"/>
  <c r="G237" i="2"/>
  <c r="H237" i="2" s="1"/>
  <c r="G233" i="2"/>
  <c r="G234" i="2"/>
  <c r="H234" i="2" s="1"/>
  <c r="G235" i="2"/>
  <c r="H235" i="2" s="1"/>
  <c r="G236" i="2"/>
  <c r="H236" i="2" s="1"/>
  <c r="G232" i="2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I227" i="2"/>
  <c r="J227" i="2" s="1"/>
  <c r="I228" i="2"/>
  <c r="J228" i="2" s="1"/>
  <c r="I229" i="2"/>
  <c r="J229" i="2" s="1"/>
  <c r="I219" i="2"/>
  <c r="G220" i="2"/>
  <c r="H220" i="2" s="1"/>
  <c r="G221" i="2"/>
  <c r="G222" i="2"/>
  <c r="G223" i="2"/>
  <c r="H223" i="2" s="1"/>
  <c r="G224" i="2"/>
  <c r="H224" i="2" s="1"/>
  <c r="G225" i="2"/>
  <c r="G226" i="2"/>
  <c r="H226" i="2" s="1"/>
  <c r="G227" i="2"/>
  <c r="H227" i="2" s="1"/>
  <c r="G228" i="2"/>
  <c r="H228" i="2" s="1"/>
  <c r="G229" i="2"/>
  <c r="G219" i="2"/>
  <c r="H219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06" i="2"/>
  <c r="J206" i="2" s="1"/>
  <c r="G207" i="2"/>
  <c r="G208" i="2"/>
  <c r="H208" i="2" s="1"/>
  <c r="G209" i="2"/>
  <c r="H209" i="2" s="1"/>
  <c r="G210" i="2"/>
  <c r="G211" i="2"/>
  <c r="G212" i="2"/>
  <c r="H212" i="2" s="1"/>
  <c r="G213" i="2"/>
  <c r="H213" i="2" s="1"/>
  <c r="G214" i="2"/>
  <c r="G215" i="2"/>
  <c r="G206" i="2"/>
  <c r="H206" i="2" s="1"/>
  <c r="G194" i="2"/>
  <c r="H194" i="2" s="1"/>
  <c r="G193" i="2"/>
  <c r="H193" i="2" s="1"/>
  <c r="I199" i="2"/>
  <c r="J199" i="2" s="1"/>
  <c r="I197" i="2"/>
  <c r="J197" i="2" s="1"/>
  <c r="I198" i="2"/>
  <c r="J198" i="2" s="1"/>
  <c r="I196" i="2"/>
  <c r="J196" i="2" s="1"/>
  <c r="I195" i="2"/>
  <c r="J195" i="2" s="1"/>
  <c r="I194" i="2"/>
  <c r="J194" i="2" s="1"/>
  <c r="I193" i="2"/>
  <c r="J193" i="2" s="1"/>
  <c r="I191" i="2"/>
  <c r="J191" i="2" s="1"/>
  <c r="I192" i="2"/>
  <c r="J192" i="2" s="1"/>
  <c r="I190" i="2"/>
  <c r="J190" i="2" s="1"/>
  <c r="G199" i="2"/>
  <c r="H199" i="2" s="1"/>
  <c r="G198" i="2"/>
  <c r="H198" i="2" s="1"/>
  <c r="G197" i="2"/>
  <c r="G196" i="2"/>
  <c r="H196" i="2" s="1"/>
  <c r="G195" i="2"/>
  <c r="H195" i="2" s="1"/>
  <c r="G191" i="2"/>
  <c r="H191" i="2" s="1"/>
  <c r="G192" i="2"/>
  <c r="G190" i="2"/>
  <c r="I184" i="2"/>
  <c r="J184" i="2" s="1"/>
  <c r="I185" i="2"/>
  <c r="J185" i="2" s="1"/>
  <c r="I186" i="2"/>
  <c r="J186" i="2" s="1"/>
  <c r="I187" i="2"/>
  <c r="J187" i="2" s="1"/>
  <c r="I188" i="2"/>
  <c r="J188" i="2" s="1"/>
  <c r="I183" i="2"/>
  <c r="J183" i="2" s="1"/>
  <c r="G184" i="2"/>
  <c r="G185" i="2"/>
  <c r="G186" i="2"/>
  <c r="H186" i="2" s="1"/>
  <c r="G187" i="2"/>
  <c r="G188" i="2"/>
  <c r="G183" i="2"/>
  <c r="G173" i="2"/>
  <c r="H173" i="2" s="1"/>
  <c r="G174" i="2"/>
  <c r="H174" i="2" s="1"/>
  <c r="G175" i="2"/>
  <c r="G176" i="2"/>
  <c r="G177" i="2"/>
  <c r="H177" i="2" s="1"/>
  <c r="G178" i="2"/>
  <c r="H178" i="2" s="1"/>
  <c r="G179" i="2"/>
  <c r="H179" i="2" s="1"/>
  <c r="G180" i="2"/>
  <c r="G172" i="2"/>
  <c r="H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I180" i="2"/>
  <c r="J180" i="2" s="1"/>
  <c r="I172" i="2"/>
  <c r="J172" i="2" s="1"/>
  <c r="I171" i="2"/>
  <c r="J171" i="2" s="1"/>
  <c r="G171" i="2"/>
  <c r="I167" i="2"/>
  <c r="J167" i="2" s="1"/>
  <c r="I168" i="2"/>
  <c r="J168" i="2" s="1"/>
  <c r="I169" i="2"/>
  <c r="J169" i="2" s="1"/>
  <c r="I170" i="2"/>
  <c r="J170" i="2" s="1"/>
  <c r="I166" i="2"/>
  <c r="J166" i="2" s="1"/>
  <c r="G167" i="2"/>
  <c r="H167" i="2" s="1"/>
  <c r="G168" i="2"/>
  <c r="G169" i="2"/>
  <c r="H169" i="2" s="1"/>
  <c r="G170" i="2"/>
  <c r="H170" i="2" s="1"/>
  <c r="G166" i="2"/>
  <c r="H166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52" i="2"/>
  <c r="J152" i="2" s="1"/>
  <c r="G153" i="2"/>
  <c r="G154" i="2"/>
  <c r="G155" i="2"/>
  <c r="G156" i="2"/>
  <c r="G157" i="2"/>
  <c r="G158" i="2"/>
  <c r="G159" i="2"/>
  <c r="G160" i="2"/>
  <c r="G161" i="2"/>
  <c r="G162" i="2"/>
  <c r="G163" i="2"/>
  <c r="G152" i="2"/>
  <c r="I141" i="2"/>
  <c r="J141" i="2" s="1"/>
  <c r="I142" i="2"/>
  <c r="J142" i="2" s="1"/>
  <c r="I143" i="2"/>
  <c r="I144" i="2"/>
  <c r="J144" i="2" s="1"/>
  <c r="I145" i="2"/>
  <c r="J145" i="2" s="1"/>
  <c r="I146" i="2"/>
  <c r="J146" i="2" s="1"/>
  <c r="I147" i="2"/>
  <c r="I148" i="2"/>
  <c r="J148" i="2" s="1"/>
  <c r="I140" i="2"/>
  <c r="J140" i="2" s="1"/>
  <c r="I139" i="2"/>
  <c r="J139" i="2" s="1"/>
  <c r="I138" i="2"/>
  <c r="J138" i="2" s="1"/>
  <c r="G141" i="2"/>
  <c r="G142" i="2"/>
  <c r="G143" i="2"/>
  <c r="H143" i="2" s="1"/>
  <c r="G144" i="2"/>
  <c r="H144" i="2" s="1"/>
  <c r="G145" i="2"/>
  <c r="G146" i="2"/>
  <c r="H146" i="2" s="1"/>
  <c r="G147" i="2"/>
  <c r="H147" i="2" s="1"/>
  <c r="G148" i="2"/>
  <c r="H148" i="2" s="1"/>
  <c r="G140" i="2"/>
  <c r="G139" i="2"/>
  <c r="G138" i="2"/>
  <c r="H138" i="2" s="1"/>
  <c r="I132" i="2"/>
  <c r="J132" i="2" s="1"/>
  <c r="I131" i="2"/>
  <c r="J131" i="2" s="1"/>
  <c r="I129" i="2"/>
  <c r="J129" i="2" s="1"/>
  <c r="I130" i="2"/>
  <c r="J130" i="2" s="1"/>
  <c r="I128" i="2"/>
  <c r="J128" i="2" s="1"/>
  <c r="G132" i="2"/>
  <c r="H132" i="2" s="1"/>
  <c r="G131" i="2"/>
  <c r="H131" i="2" s="1"/>
  <c r="G130" i="2"/>
  <c r="G129" i="2"/>
  <c r="H129" i="2" s="1"/>
  <c r="G128" i="2"/>
  <c r="H128" i="2" s="1"/>
  <c r="I127" i="2"/>
  <c r="J127" i="2" s="1"/>
  <c r="I126" i="2"/>
  <c r="J126" i="2" s="1"/>
  <c r="G127" i="2"/>
  <c r="H127" i="2" s="1"/>
  <c r="G126" i="2"/>
  <c r="H126" i="2" s="1"/>
  <c r="I120" i="2"/>
  <c r="J120" i="2" s="1"/>
  <c r="I121" i="2"/>
  <c r="J121" i="2" s="1"/>
  <c r="I122" i="2"/>
  <c r="J122" i="2" s="1"/>
  <c r="I123" i="2"/>
  <c r="J123" i="2" s="1"/>
  <c r="I124" i="2"/>
  <c r="J124" i="2" s="1"/>
  <c r="I119" i="2"/>
  <c r="J119" i="2" s="1"/>
  <c r="G120" i="2"/>
  <c r="H120" i="2" s="1"/>
  <c r="G121" i="2"/>
  <c r="H121" i="2" s="1"/>
  <c r="G122" i="2"/>
  <c r="H122" i="2" s="1"/>
  <c r="G123" i="2"/>
  <c r="H123" i="2" s="1"/>
  <c r="G124" i="2"/>
  <c r="H124" i="2" s="1"/>
  <c r="G119" i="2"/>
  <c r="H119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08" i="2"/>
  <c r="J108" i="2" s="1"/>
  <c r="I107" i="2"/>
  <c r="J107" i="2" s="1"/>
  <c r="I103" i="2"/>
  <c r="J103" i="2" s="1"/>
  <c r="I104" i="2"/>
  <c r="J104" i="2" s="1"/>
  <c r="I105" i="2"/>
  <c r="J105" i="2" s="1"/>
  <c r="I106" i="2"/>
  <c r="J106" i="2" s="1"/>
  <c r="I102" i="2"/>
  <c r="J102" i="2" s="1"/>
  <c r="G109" i="2"/>
  <c r="G110" i="2"/>
  <c r="H110" i="2" s="1"/>
  <c r="G111" i="2"/>
  <c r="G112" i="2"/>
  <c r="H112" i="2" s="1"/>
  <c r="G113" i="2"/>
  <c r="G114" i="2"/>
  <c r="H114" i="2" s="1"/>
  <c r="G115" i="2"/>
  <c r="G116" i="2"/>
  <c r="H116" i="2" s="1"/>
  <c r="G108" i="2"/>
  <c r="G107" i="2"/>
  <c r="H107" i="2" s="1"/>
  <c r="G103" i="2"/>
  <c r="G104" i="2"/>
  <c r="H104" i="2" s="1"/>
  <c r="G105" i="2"/>
  <c r="G106" i="2"/>
  <c r="H106" i="2" s="1"/>
  <c r="G102" i="2"/>
  <c r="I99" i="2"/>
  <c r="J99" i="2" s="1"/>
  <c r="G99" i="2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88" i="2"/>
  <c r="J88" i="2" s="1"/>
  <c r="G89" i="2"/>
  <c r="G90" i="2"/>
  <c r="H90" i="2" s="1"/>
  <c r="G91" i="2"/>
  <c r="G92" i="2"/>
  <c r="H92" i="2" s="1"/>
  <c r="G93" i="2"/>
  <c r="G94" i="2"/>
  <c r="H94" i="2" s="1"/>
  <c r="G95" i="2"/>
  <c r="G96" i="2"/>
  <c r="H96" i="2" s="1"/>
  <c r="G97" i="2"/>
  <c r="G98" i="2"/>
  <c r="H98" i="2" s="1"/>
  <c r="G88" i="2"/>
  <c r="I81" i="2"/>
  <c r="J81" i="2" s="1"/>
  <c r="I82" i="2"/>
  <c r="J82" i="2" s="1"/>
  <c r="I83" i="2"/>
  <c r="J83" i="2" s="1"/>
  <c r="I84" i="2"/>
  <c r="J84" i="2" s="1"/>
  <c r="I80" i="2"/>
  <c r="J80" i="2" s="1"/>
  <c r="I79" i="2"/>
  <c r="J79" i="2" s="1"/>
  <c r="I78" i="2"/>
  <c r="J78" i="2" s="1"/>
  <c r="G81" i="2"/>
  <c r="G82" i="2"/>
  <c r="H82" i="2" s="1"/>
  <c r="G83" i="2"/>
  <c r="H83" i="2" s="1"/>
  <c r="G84" i="2"/>
  <c r="H84" i="2" s="1"/>
  <c r="G80" i="2"/>
  <c r="G79" i="2"/>
  <c r="H79" i="2" s="1"/>
  <c r="G78" i="2"/>
  <c r="H78" i="2" s="1"/>
  <c r="I72" i="2"/>
  <c r="K71" i="2"/>
  <c r="L71" i="2" s="1"/>
  <c r="I69" i="2"/>
  <c r="J69" i="2" s="1"/>
  <c r="I70" i="2"/>
  <c r="J70" i="2" s="1"/>
  <c r="I68" i="2"/>
  <c r="J68" i="2" s="1"/>
  <c r="G69" i="2"/>
  <c r="H69" i="2" s="1"/>
  <c r="G70" i="2"/>
  <c r="H70" i="2" s="1"/>
  <c r="G68" i="2"/>
  <c r="H68" i="2" s="1"/>
  <c r="I61" i="2"/>
  <c r="J61" i="2" s="1"/>
  <c r="I62" i="2"/>
  <c r="J62" i="2" s="1"/>
  <c r="I63" i="2"/>
  <c r="J63" i="2" s="1"/>
  <c r="I64" i="2"/>
  <c r="J64" i="2" s="1"/>
  <c r="I65" i="2"/>
  <c r="J65" i="2" s="1"/>
  <c r="I60" i="2"/>
  <c r="J60" i="2" s="1"/>
  <c r="G61" i="2"/>
  <c r="H61" i="2" s="1"/>
  <c r="G62" i="2"/>
  <c r="H62" i="2" s="1"/>
  <c r="G63" i="2"/>
  <c r="H63" i="2" s="1"/>
  <c r="G64" i="2"/>
  <c r="H64" i="2" s="1"/>
  <c r="G65" i="2"/>
  <c r="H65" i="2" s="1"/>
  <c r="G60" i="2"/>
  <c r="H60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49" i="2"/>
  <c r="J49" i="2" s="1"/>
  <c r="I48" i="2"/>
  <c r="J48" i="2" s="1"/>
  <c r="I44" i="2"/>
  <c r="J44" i="2" s="1"/>
  <c r="I45" i="2"/>
  <c r="J45" i="2" s="1"/>
  <c r="I46" i="2"/>
  <c r="J46" i="2" s="1"/>
  <c r="I47" i="2"/>
  <c r="J47" i="2" s="1"/>
  <c r="I43" i="2"/>
  <c r="J43" i="2" s="1"/>
  <c r="G50" i="2"/>
  <c r="H50" i="2" s="1"/>
  <c r="G51" i="2"/>
  <c r="G52" i="2"/>
  <c r="H52" i="2" s="1"/>
  <c r="G53" i="2"/>
  <c r="H53" i="2" s="1"/>
  <c r="G54" i="2"/>
  <c r="H54" i="2" s="1"/>
  <c r="G55" i="2"/>
  <c r="G56" i="2"/>
  <c r="H56" i="2" s="1"/>
  <c r="G57" i="2"/>
  <c r="H57" i="2" s="1"/>
  <c r="G49" i="2"/>
  <c r="H49" i="2" s="1"/>
  <c r="G48" i="2"/>
  <c r="H48" i="2" s="1"/>
  <c r="G44" i="2"/>
  <c r="H44" i="2" s="1"/>
  <c r="G45" i="2"/>
  <c r="H45" i="2" s="1"/>
  <c r="G46" i="2"/>
  <c r="H46" i="2" s="1"/>
  <c r="G47" i="2"/>
  <c r="G43" i="2"/>
  <c r="H43" i="2" s="1"/>
  <c r="I40" i="2"/>
  <c r="J4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30" i="2"/>
  <c r="J30" i="2" s="1"/>
  <c r="G40" i="2"/>
  <c r="G31" i="2"/>
  <c r="H31" i="2" s="1"/>
  <c r="G32" i="2"/>
  <c r="H32" i="2" s="1"/>
  <c r="G33" i="2"/>
  <c r="G34" i="2"/>
  <c r="H34" i="2" s="1"/>
  <c r="G35" i="2"/>
  <c r="H35" i="2" s="1"/>
  <c r="G36" i="2"/>
  <c r="H36" i="2" s="1"/>
  <c r="G37" i="2"/>
  <c r="G38" i="2"/>
  <c r="H38" i="2" s="1"/>
  <c r="G39" i="2"/>
  <c r="H39" i="2" s="1"/>
  <c r="G30" i="2"/>
  <c r="H3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0" i="2"/>
  <c r="J20" i="2" s="1"/>
  <c r="I19" i="2"/>
  <c r="J19" i="2" s="1"/>
  <c r="I18" i="2"/>
  <c r="J18" i="2" s="1"/>
  <c r="I17" i="2"/>
  <c r="J17" i="2" s="1"/>
  <c r="G21" i="2"/>
  <c r="H21" i="2" s="1"/>
  <c r="G22" i="2"/>
  <c r="H22" i="2" s="1"/>
  <c r="G23" i="2"/>
  <c r="G24" i="2"/>
  <c r="G25" i="2"/>
  <c r="H25" i="2" s="1"/>
  <c r="G26" i="2"/>
  <c r="H26" i="2" s="1"/>
  <c r="G20" i="2"/>
  <c r="G19" i="2"/>
  <c r="G18" i="2"/>
  <c r="H18" i="2" s="1"/>
  <c r="G17" i="2"/>
  <c r="H17" i="2" s="1"/>
  <c r="AN38" i="4" l="1"/>
  <c r="AF38" i="4"/>
  <c r="AJ38" i="4"/>
  <c r="G134" i="9"/>
  <c r="H13" i="4" s="1"/>
  <c r="AV13" i="4" s="1"/>
  <c r="H14" i="4"/>
  <c r="M515" i="10"/>
  <c r="L28" i="10"/>
  <c r="M516" i="10"/>
  <c r="K712" i="10"/>
  <c r="I712" i="10"/>
  <c r="G642" i="10"/>
  <c r="M642" i="10" s="1"/>
  <c r="L581" i="10"/>
  <c r="L580" i="10" s="1"/>
  <c r="K390" i="10"/>
  <c r="H394" i="10"/>
  <c r="H393" i="10" s="1"/>
  <c r="G453" i="10" s="1"/>
  <c r="M453" i="10" s="1"/>
  <c r="L205" i="10"/>
  <c r="L204" i="10" s="1"/>
  <c r="K515" i="10"/>
  <c r="J86" i="10"/>
  <c r="I134" i="10" s="1"/>
  <c r="L778" i="10"/>
  <c r="L777" i="10" s="1"/>
  <c r="G837" i="10"/>
  <c r="M837" i="10" s="1"/>
  <c r="G774" i="10"/>
  <c r="G712" i="10"/>
  <c r="L519" i="10"/>
  <c r="L518" i="10" s="1"/>
  <c r="K577" i="10" s="1"/>
  <c r="K327" i="10"/>
  <c r="M328" i="10" s="1"/>
  <c r="G201" i="10"/>
  <c r="M201" i="10" s="1"/>
  <c r="K74" i="10"/>
  <c r="G134" i="10"/>
  <c r="M390" i="10"/>
  <c r="L716" i="10"/>
  <c r="L715" i="10" s="1"/>
  <c r="I774" i="10"/>
  <c r="I577" i="10"/>
  <c r="M577" i="10" s="1"/>
  <c r="L137" i="10"/>
  <c r="L101" i="10"/>
  <c r="L86" i="10" s="1"/>
  <c r="G268" i="10"/>
  <c r="I268" i="10"/>
  <c r="H42" i="10"/>
  <c r="H28" i="10" s="1"/>
  <c r="G74" i="10" s="1"/>
  <c r="L406" i="9"/>
  <c r="L530" i="9"/>
  <c r="K577" i="9" s="1"/>
  <c r="L217" i="9"/>
  <c r="L805" i="9"/>
  <c r="L778" i="9"/>
  <c r="L777" i="9" s="1"/>
  <c r="L658" i="9"/>
  <c r="L606" i="9"/>
  <c r="L592" i="9" s="1"/>
  <c r="J592" i="9"/>
  <c r="K453" i="9"/>
  <c r="L581" i="9"/>
  <c r="L580" i="9" s="1"/>
  <c r="J530" i="9"/>
  <c r="I577" i="9" s="1"/>
  <c r="M577" i="9" s="1"/>
  <c r="M578" i="9" s="1"/>
  <c r="H420" i="9"/>
  <c r="H406" i="9" s="1"/>
  <c r="G453" i="9" s="1"/>
  <c r="M453" i="9" s="1"/>
  <c r="M454" i="9" s="1"/>
  <c r="H380" i="9"/>
  <c r="L248" i="9"/>
  <c r="L205" i="9"/>
  <c r="L204" i="9" s="1"/>
  <c r="I837" i="9"/>
  <c r="M837" i="9" s="1"/>
  <c r="L740" i="9"/>
  <c r="H726" i="9"/>
  <c r="G774" i="9" s="1"/>
  <c r="M774" i="9" s="1"/>
  <c r="G712" i="9"/>
  <c r="M712" i="9" s="1"/>
  <c r="L508" i="9"/>
  <c r="L468" i="9"/>
  <c r="H355" i="9"/>
  <c r="H341" i="9" s="1"/>
  <c r="G390" i="9" s="1"/>
  <c r="M390" i="9" s="1"/>
  <c r="H319" i="9"/>
  <c r="H281" i="9"/>
  <c r="H231" i="9"/>
  <c r="H217" i="9"/>
  <c r="L16" i="9"/>
  <c r="L828" i="9"/>
  <c r="L791" i="9"/>
  <c r="L701" i="9"/>
  <c r="H630" i="9"/>
  <c r="G642" i="9" s="1"/>
  <c r="I642" i="9"/>
  <c r="L457" i="9"/>
  <c r="L456" i="9" s="1"/>
  <c r="L485" i="9"/>
  <c r="L257" i="9"/>
  <c r="L372" i="9"/>
  <c r="L341" i="9" s="1"/>
  <c r="L331" i="9"/>
  <c r="L330" i="9" s="1"/>
  <c r="L137" i="9"/>
  <c r="L101" i="9"/>
  <c r="L86" i="9" s="1"/>
  <c r="G201" i="9"/>
  <c r="H28" i="9"/>
  <c r="G74" i="9" s="1"/>
  <c r="L757" i="9"/>
  <c r="L726" i="9" s="1"/>
  <c r="L716" i="9"/>
  <c r="L715" i="9" s="1"/>
  <c r="L693" i="9"/>
  <c r="L281" i="9"/>
  <c r="K327" i="9" s="1"/>
  <c r="G268" i="9"/>
  <c r="M268" i="9" s="1"/>
  <c r="G327" i="9"/>
  <c r="M327" i="9" s="1"/>
  <c r="L150" i="9"/>
  <c r="K201" i="9" s="1"/>
  <c r="L59" i="9"/>
  <c r="L29" i="9"/>
  <c r="L28" i="9" s="1"/>
  <c r="K74" i="9" s="1"/>
  <c r="M74" i="9"/>
  <c r="H59" i="2"/>
  <c r="H67" i="2"/>
  <c r="K140" i="2"/>
  <c r="L140" i="2" s="1"/>
  <c r="H140" i="2"/>
  <c r="K145" i="2"/>
  <c r="L145" i="2" s="1"/>
  <c r="H145" i="2"/>
  <c r="K141" i="2"/>
  <c r="L141" i="2" s="1"/>
  <c r="H141" i="2"/>
  <c r="K146" i="2"/>
  <c r="L146" i="2" s="1"/>
  <c r="K161" i="2"/>
  <c r="L161" i="2" s="1"/>
  <c r="H161" i="2"/>
  <c r="K157" i="2"/>
  <c r="L157" i="2" s="1"/>
  <c r="H157" i="2"/>
  <c r="K153" i="2"/>
  <c r="L153" i="2" s="1"/>
  <c r="H153" i="2"/>
  <c r="K168" i="2"/>
  <c r="L168" i="2" s="1"/>
  <c r="H168" i="2"/>
  <c r="K175" i="2"/>
  <c r="L175" i="2" s="1"/>
  <c r="H175" i="2"/>
  <c r="K188" i="2"/>
  <c r="L188" i="2" s="1"/>
  <c r="H188" i="2"/>
  <c r="K184" i="2"/>
  <c r="L184" i="2" s="1"/>
  <c r="H184" i="2"/>
  <c r="K192" i="2"/>
  <c r="L192" i="2" s="1"/>
  <c r="H192" i="2"/>
  <c r="K197" i="2"/>
  <c r="L197" i="2" s="1"/>
  <c r="H197" i="2"/>
  <c r="K215" i="2"/>
  <c r="L215" i="2" s="1"/>
  <c r="H215" i="2"/>
  <c r="K211" i="2"/>
  <c r="L211" i="2" s="1"/>
  <c r="H211" i="2"/>
  <c r="K207" i="2"/>
  <c r="L207" i="2" s="1"/>
  <c r="H207" i="2"/>
  <c r="K229" i="2"/>
  <c r="L229" i="2" s="1"/>
  <c r="H229" i="2"/>
  <c r="K225" i="2"/>
  <c r="L225" i="2" s="1"/>
  <c r="H225" i="2"/>
  <c r="K221" i="2"/>
  <c r="L221" i="2" s="1"/>
  <c r="H221" i="2"/>
  <c r="K275" i="2"/>
  <c r="L275" i="2" s="1"/>
  <c r="H275" i="2"/>
  <c r="K300" i="2"/>
  <c r="L300" i="2" s="1"/>
  <c r="H300" i="2"/>
  <c r="K308" i="2"/>
  <c r="L308" i="2" s="1"/>
  <c r="H308" i="2"/>
  <c r="K304" i="2"/>
  <c r="L304" i="2" s="1"/>
  <c r="H304" i="2"/>
  <c r="K320" i="2"/>
  <c r="L320" i="2" s="1"/>
  <c r="H320" i="2"/>
  <c r="K408" i="2"/>
  <c r="L408" i="2" s="1"/>
  <c r="H408" i="2"/>
  <c r="K414" i="2"/>
  <c r="L414" i="2" s="1"/>
  <c r="H414" i="2"/>
  <c r="K410" i="2"/>
  <c r="L410" i="2" s="1"/>
  <c r="H410" i="2"/>
  <c r="K446" i="2"/>
  <c r="L446" i="2" s="1"/>
  <c r="H446" i="2"/>
  <c r="K450" i="2"/>
  <c r="L450" i="2" s="1"/>
  <c r="H450" i="2"/>
  <c r="K458" i="2"/>
  <c r="L458" i="2" s="1"/>
  <c r="H458" i="2"/>
  <c r="K464" i="2"/>
  <c r="L464" i="2" s="1"/>
  <c r="H464" i="2"/>
  <c r="K462" i="2"/>
  <c r="L462" i="2" s="1"/>
  <c r="K478" i="2"/>
  <c r="L478" i="2" s="1"/>
  <c r="H478" i="2"/>
  <c r="K470" i="2"/>
  <c r="L470" i="2" s="1"/>
  <c r="H470" i="2"/>
  <c r="H527" i="2"/>
  <c r="K527" i="2"/>
  <c r="L527" i="2" s="1"/>
  <c r="H523" i="2"/>
  <c r="K523" i="2"/>
  <c r="L523" i="2" s="1"/>
  <c r="H538" i="2"/>
  <c r="K538" i="2"/>
  <c r="L538" i="2" s="1"/>
  <c r="H534" i="2"/>
  <c r="K534" i="2"/>
  <c r="L534" i="2" s="1"/>
  <c r="J542" i="2"/>
  <c r="K542" i="2"/>
  <c r="L542" i="2" s="1"/>
  <c r="H546" i="2"/>
  <c r="K546" i="2"/>
  <c r="L546" i="2" s="1"/>
  <c r="H556" i="2"/>
  <c r="K556" i="2"/>
  <c r="L556" i="2" s="1"/>
  <c r="H552" i="2"/>
  <c r="K552" i="2"/>
  <c r="L552" i="2" s="1"/>
  <c r="H563" i="2"/>
  <c r="K563" i="2"/>
  <c r="L563" i="2" s="1"/>
  <c r="K570" i="2"/>
  <c r="L570" i="2" s="1"/>
  <c r="H570" i="2"/>
  <c r="J573" i="2"/>
  <c r="K573" i="2"/>
  <c r="L573" i="2" s="1"/>
  <c r="K590" i="2"/>
  <c r="L590" i="2" s="1"/>
  <c r="H590" i="2"/>
  <c r="K586" i="2"/>
  <c r="L586" i="2" s="1"/>
  <c r="H586" i="2"/>
  <c r="H603" i="2"/>
  <c r="K603" i="2"/>
  <c r="L603" i="2" s="1"/>
  <c r="H599" i="2"/>
  <c r="K599" i="2"/>
  <c r="L599" i="2" s="1"/>
  <c r="H595" i="2"/>
  <c r="K595" i="2"/>
  <c r="L595" i="2" s="1"/>
  <c r="K594" i="2"/>
  <c r="L594" i="2" s="1"/>
  <c r="H609" i="2"/>
  <c r="K609" i="2"/>
  <c r="L609" i="2" s="1"/>
  <c r="H621" i="2"/>
  <c r="K621" i="2"/>
  <c r="L621" i="2" s="1"/>
  <c r="H617" i="2"/>
  <c r="K617" i="2"/>
  <c r="L617" i="2" s="1"/>
  <c r="J606" i="2"/>
  <c r="H628" i="2"/>
  <c r="K628" i="2"/>
  <c r="L628" i="2" s="1"/>
  <c r="K633" i="2"/>
  <c r="L633" i="2" s="1"/>
  <c r="H633" i="2"/>
  <c r="K654" i="2"/>
  <c r="L654" i="2" s="1"/>
  <c r="H654" i="2"/>
  <c r="K650" i="2"/>
  <c r="L650" i="2" s="1"/>
  <c r="H650" i="2"/>
  <c r="K659" i="2"/>
  <c r="L659" i="2" s="1"/>
  <c r="H659" i="2"/>
  <c r="K666" i="2"/>
  <c r="L666" i="2" s="1"/>
  <c r="H666" i="2"/>
  <c r="K662" i="2"/>
  <c r="L662" i="2" s="1"/>
  <c r="H662" i="2"/>
  <c r="K672" i="2"/>
  <c r="L672" i="2" s="1"/>
  <c r="H672" i="2"/>
  <c r="K681" i="2"/>
  <c r="L681" i="2" s="1"/>
  <c r="H681" i="2"/>
  <c r="K719" i="2"/>
  <c r="L719" i="2" s="1"/>
  <c r="H719" i="2"/>
  <c r="K728" i="2"/>
  <c r="L728" i="2" s="1"/>
  <c r="H728" i="2"/>
  <c r="K735" i="2"/>
  <c r="L735" i="2" s="1"/>
  <c r="H735" i="2"/>
  <c r="K731" i="2"/>
  <c r="L731" i="2" s="1"/>
  <c r="H731" i="2"/>
  <c r="K744" i="2"/>
  <c r="L744" i="2" s="1"/>
  <c r="H744" i="2"/>
  <c r="K747" i="2"/>
  <c r="L747" i="2" s="1"/>
  <c r="H747" i="2"/>
  <c r="K762" i="2"/>
  <c r="L762" i="2" s="1"/>
  <c r="H762" i="2"/>
  <c r="K767" i="2"/>
  <c r="L767" i="2" s="1"/>
  <c r="H767" i="2"/>
  <c r="K770" i="2"/>
  <c r="L770" i="2" s="1"/>
  <c r="H770" i="2"/>
  <c r="K780" i="2"/>
  <c r="L780" i="2" s="1"/>
  <c r="H780" i="2"/>
  <c r="K800" i="2"/>
  <c r="L800" i="2" s="1"/>
  <c r="H800" i="2"/>
  <c r="K796" i="2"/>
  <c r="L796" i="2" s="1"/>
  <c r="H796" i="2"/>
  <c r="K811" i="2"/>
  <c r="L811" i="2" s="1"/>
  <c r="H811" i="2"/>
  <c r="K818" i="2"/>
  <c r="L818" i="2" s="1"/>
  <c r="H818" i="2"/>
  <c r="K814" i="2"/>
  <c r="L814" i="2" s="1"/>
  <c r="H814" i="2"/>
  <c r="K824" i="2"/>
  <c r="L824" i="2" s="1"/>
  <c r="H824" i="2"/>
  <c r="K830" i="2"/>
  <c r="L830" i="2" s="1"/>
  <c r="H830" i="2"/>
  <c r="J29" i="2"/>
  <c r="K147" i="2"/>
  <c r="L147" i="2" s="1"/>
  <c r="J147" i="2"/>
  <c r="K143" i="2"/>
  <c r="L143" i="2" s="1"/>
  <c r="J143" i="2"/>
  <c r="K152" i="2"/>
  <c r="L152" i="2" s="1"/>
  <c r="H152" i="2"/>
  <c r="K160" i="2"/>
  <c r="L160" i="2" s="1"/>
  <c r="H160" i="2"/>
  <c r="K156" i="2"/>
  <c r="L156" i="2" s="1"/>
  <c r="H156" i="2"/>
  <c r="K187" i="2"/>
  <c r="L187" i="2" s="1"/>
  <c r="H187" i="2"/>
  <c r="K214" i="2"/>
  <c r="L214" i="2" s="1"/>
  <c r="H214" i="2"/>
  <c r="K210" i="2"/>
  <c r="L210" i="2" s="1"/>
  <c r="H210" i="2"/>
  <c r="K232" i="2"/>
  <c r="L232" i="2" s="1"/>
  <c r="H232" i="2"/>
  <c r="K233" i="2"/>
  <c r="L233" i="2" s="1"/>
  <c r="H233" i="2"/>
  <c r="K245" i="2"/>
  <c r="L245" i="2" s="1"/>
  <c r="H245" i="2"/>
  <c r="K241" i="2"/>
  <c r="L241" i="2" s="1"/>
  <c r="H241" i="2"/>
  <c r="K283" i="2"/>
  <c r="L283" i="2" s="1"/>
  <c r="H283" i="2"/>
  <c r="K290" i="2"/>
  <c r="L290" i="2" s="1"/>
  <c r="H290" i="2"/>
  <c r="K286" i="2"/>
  <c r="L286" i="2" s="1"/>
  <c r="H286" i="2"/>
  <c r="K289" i="2"/>
  <c r="L289" i="2" s="1"/>
  <c r="J289" i="2"/>
  <c r="K302" i="2"/>
  <c r="L302" i="2" s="1"/>
  <c r="H302" i="2"/>
  <c r="K307" i="2"/>
  <c r="L307" i="2" s="1"/>
  <c r="H307" i="2"/>
  <c r="K303" i="2"/>
  <c r="L303" i="2" s="1"/>
  <c r="H303" i="2"/>
  <c r="K324" i="2"/>
  <c r="L324" i="2" s="1"/>
  <c r="J324" i="2"/>
  <c r="K409" i="2"/>
  <c r="L409" i="2" s="1"/>
  <c r="H409" i="2"/>
  <c r="K438" i="2"/>
  <c r="L438" i="2" s="1"/>
  <c r="H438" i="2"/>
  <c r="K445" i="2"/>
  <c r="L445" i="2" s="1"/>
  <c r="H445" i="2"/>
  <c r="K459" i="2"/>
  <c r="L459" i="2" s="1"/>
  <c r="H459" i="2"/>
  <c r="K463" i="2"/>
  <c r="L463" i="2" s="1"/>
  <c r="H463" i="2"/>
  <c r="K469" i="2"/>
  <c r="L469" i="2" s="1"/>
  <c r="H469" i="2"/>
  <c r="K477" i="2"/>
  <c r="L477" i="2" s="1"/>
  <c r="H477" i="2"/>
  <c r="K473" i="2"/>
  <c r="L473" i="2" s="1"/>
  <c r="H473" i="2"/>
  <c r="K481" i="2"/>
  <c r="L481" i="2" s="1"/>
  <c r="H481" i="2"/>
  <c r="K494" i="2"/>
  <c r="L494" i="2" s="1"/>
  <c r="H494" i="2"/>
  <c r="K492" i="2"/>
  <c r="L492" i="2" s="1"/>
  <c r="J492" i="2"/>
  <c r="K504" i="2"/>
  <c r="L504" i="2" s="1"/>
  <c r="H504" i="2"/>
  <c r="K510" i="2"/>
  <c r="L510" i="2" s="1"/>
  <c r="H526" i="2"/>
  <c r="K526" i="2"/>
  <c r="L526" i="2" s="1"/>
  <c r="H522" i="2"/>
  <c r="K522" i="2"/>
  <c r="L522" i="2" s="1"/>
  <c r="H541" i="2"/>
  <c r="K541" i="2"/>
  <c r="L541" i="2" s="1"/>
  <c r="H537" i="2"/>
  <c r="K537" i="2"/>
  <c r="L537" i="2" s="1"/>
  <c r="H533" i="2"/>
  <c r="K533" i="2"/>
  <c r="L533" i="2" s="1"/>
  <c r="H550" i="2"/>
  <c r="K550" i="2"/>
  <c r="L550" i="2" s="1"/>
  <c r="H555" i="2"/>
  <c r="K555" i="2"/>
  <c r="L555" i="2" s="1"/>
  <c r="H551" i="2"/>
  <c r="K551" i="2"/>
  <c r="L551" i="2" s="1"/>
  <c r="H566" i="2"/>
  <c r="K566" i="2"/>
  <c r="L566" i="2" s="1"/>
  <c r="H562" i="2"/>
  <c r="K562" i="2"/>
  <c r="L562" i="2" s="1"/>
  <c r="H575" i="2"/>
  <c r="K575" i="2"/>
  <c r="L575" i="2" s="1"/>
  <c r="H589" i="2"/>
  <c r="K589" i="2"/>
  <c r="L589" i="2" s="1"/>
  <c r="H585" i="2"/>
  <c r="K585" i="2"/>
  <c r="L585" i="2" s="1"/>
  <c r="H602" i="2"/>
  <c r="K602" i="2"/>
  <c r="L602" i="2" s="1"/>
  <c r="H598" i="2"/>
  <c r="K598" i="2"/>
  <c r="L598" i="2" s="1"/>
  <c r="K607" i="2"/>
  <c r="L607" i="2" s="1"/>
  <c r="H607" i="2"/>
  <c r="H608" i="2"/>
  <c r="K608" i="2"/>
  <c r="L608" i="2" s="1"/>
  <c r="H620" i="2"/>
  <c r="K620" i="2"/>
  <c r="L620" i="2" s="1"/>
  <c r="H616" i="2"/>
  <c r="K616" i="2"/>
  <c r="L616" i="2" s="1"/>
  <c r="H627" i="2"/>
  <c r="K627" i="2"/>
  <c r="L627" i="2" s="1"/>
  <c r="K631" i="2"/>
  <c r="L631" i="2" s="1"/>
  <c r="H631" i="2"/>
  <c r="H632" i="2"/>
  <c r="K632" i="2"/>
  <c r="L632" i="2" s="1"/>
  <c r="K653" i="2"/>
  <c r="L653" i="2" s="1"/>
  <c r="H653" i="2"/>
  <c r="K649" i="2"/>
  <c r="L649" i="2" s="1"/>
  <c r="H649" i="2"/>
  <c r="K669" i="2"/>
  <c r="L669" i="2" s="1"/>
  <c r="H669" i="2"/>
  <c r="K665" i="2"/>
  <c r="L665" i="2" s="1"/>
  <c r="H665" i="2"/>
  <c r="K661" i="2"/>
  <c r="L661" i="2" s="1"/>
  <c r="H661" i="2"/>
  <c r="K674" i="2"/>
  <c r="L674" i="2" s="1"/>
  <c r="H674" i="2"/>
  <c r="K691" i="2"/>
  <c r="L691" i="2" s="1"/>
  <c r="H691" i="2"/>
  <c r="K687" i="2"/>
  <c r="L687" i="2" s="1"/>
  <c r="H687" i="2"/>
  <c r="K698" i="2"/>
  <c r="L698" i="2" s="1"/>
  <c r="H698" i="2"/>
  <c r="K706" i="2"/>
  <c r="L706" i="2" s="1"/>
  <c r="J706" i="2"/>
  <c r="K720" i="2"/>
  <c r="L720" i="2" s="1"/>
  <c r="H720" i="2"/>
  <c r="K738" i="2"/>
  <c r="L738" i="2" s="1"/>
  <c r="H738" i="2"/>
  <c r="K734" i="2"/>
  <c r="L734" i="2" s="1"/>
  <c r="H734" i="2"/>
  <c r="K730" i="2"/>
  <c r="L730" i="2" s="1"/>
  <c r="H730" i="2"/>
  <c r="K743" i="2"/>
  <c r="L743" i="2" s="1"/>
  <c r="H743" i="2"/>
  <c r="K755" i="2"/>
  <c r="L755" i="2" s="1"/>
  <c r="H755" i="2"/>
  <c r="K751" i="2"/>
  <c r="L751" i="2" s="1"/>
  <c r="H751" i="2"/>
  <c r="K766" i="2"/>
  <c r="L766" i="2" s="1"/>
  <c r="H766" i="2"/>
  <c r="K781" i="2"/>
  <c r="L781" i="2" s="1"/>
  <c r="H781" i="2"/>
  <c r="K783" i="2"/>
  <c r="L783" i="2" s="1"/>
  <c r="H783" i="2"/>
  <c r="K793" i="2"/>
  <c r="L793" i="2" s="1"/>
  <c r="H793" i="2"/>
  <c r="K799" i="2"/>
  <c r="L799" i="2" s="1"/>
  <c r="H799" i="2"/>
  <c r="K795" i="2"/>
  <c r="L795" i="2" s="1"/>
  <c r="H795" i="2"/>
  <c r="K809" i="2"/>
  <c r="L809" i="2" s="1"/>
  <c r="H809" i="2"/>
  <c r="K817" i="2"/>
  <c r="L817" i="2" s="1"/>
  <c r="H817" i="2"/>
  <c r="K813" i="2"/>
  <c r="L813" i="2" s="1"/>
  <c r="H813" i="2"/>
  <c r="K829" i="2"/>
  <c r="L829" i="2" s="1"/>
  <c r="H829" i="2"/>
  <c r="K574" i="2"/>
  <c r="L574" i="2" s="1"/>
  <c r="K638" i="2"/>
  <c r="L638" i="2" s="1"/>
  <c r="K130" i="2"/>
  <c r="L130" i="2" s="1"/>
  <c r="H130" i="2"/>
  <c r="K163" i="2"/>
  <c r="L163" i="2" s="1"/>
  <c r="H163" i="2"/>
  <c r="K159" i="2"/>
  <c r="L159" i="2" s="1"/>
  <c r="H159" i="2"/>
  <c r="K155" i="2"/>
  <c r="L155" i="2" s="1"/>
  <c r="H155" i="2"/>
  <c r="K219" i="2"/>
  <c r="L219" i="2" s="1"/>
  <c r="J219" i="2"/>
  <c r="K226" i="2"/>
  <c r="L226" i="2" s="1"/>
  <c r="J226" i="2"/>
  <c r="K250" i="2"/>
  <c r="L250" i="2" s="1"/>
  <c r="J250" i="2"/>
  <c r="K273" i="2"/>
  <c r="L273" i="2" s="1"/>
  <c r="H273" i="2"/>
  <c r="K293" i="2"/>
  <c r="L293" i="2" s="1"/>
  <c r="H293" i="2"/>
  <c r="K285" i="2"/>
  <c r="L285" i="2" s="1"/>
  <c r="H285" i="2"/>
  <c r="K317" i="2"/>
  <c r="L317" i="2" s="1"/>
  <c r="H317" i="2"/>
  <c r="K313" i="2"/>
  <c r="L313" i="2" s="1"/>
  <c r="J313" i="2"/>
  <c r="K314" i="2"/>
  <c r="L314" i="2" s="1"/>
  <c r="J314" i="2"/>
  <c r="K322" i="2"/>
  <c r="L322" i="2" s="1"/>
  <c r="J322" i="2"/>
  <c r="K403" i="2"/>
  <c r="L403" i="2" s="1"/>
  <c r="H403" i="2"/>
  <c r="K399" i="2"/>
  <c r="L399" i="2" s="1"/>
  <c r="H399" i="2"/>
  <c r="K416" i="2"/>
  <c r="L416" i="2" s="1"/>
  <c r="H416" i="2"/>
  <c r="K418" i="2"/>
  <c r="L418" i="2" s="1"/>
  <c r="H418" i="2"/>
  <c r="K421" i="2"/>
  <c r="L421" i="2" s="1"/>
  <c r="H421" i="2"/>
  <c r="K425" i="2"/>
  <c r="L425" i="2" s="1"/>
  <c r="H425" i="2"/>
  <c r="K432" i="2"/>
  <c r="L432" i="2" s="1"/>
  <c r="H432" i="2"/>
  <c r="K428" i="2"/>
  <c r="L428" i="2" s="1"/>
  <c r="H428" i="2"/>
  <c r="K423" i="2"/>
  <c r="L423" i="2" s="1"/>
  <c r="J423" i="2"/>
  <c r="K430" i="2"/>
  <c r="L430" i="2" s="1"/>
  <c r="J430" i="2"/>
  <c r="K437" i="2"/>
  <c r="L437" i="2" s="1"/>
  <c r="H437" i="2"/>
  <c r="K439" i="2"/>
  <c r="L439" i="2" s="1"/>
  <c r="K444" i="2"/>
  <c r="L444" i="2" s="1"/>
  <c r="H444" i="2"/>
  <c r="K460" i="2"/>
  <c r="L460" i="2" s="1"/>
  <c r="H460" i="2"/>
  <c r="K503" i="2"/>
  <c r="L503" i="2" s="1"/>
  <c r="H503" i="2"/>
  <c r="K505" i="2"/>
  <c r="L505" i="2" s="1"/>
  <c r="H525" i="2"/>
  <c r="K525" i="2"/>
  <c r="L525" i="2" s="1"/>
  <c r="H521" i="2"/>
  <c r="K521" i="2"/>
  <c r="L521" i="2" s="1"/>
  <c r="H540" i="2"/>
  <c r="K540" i="2"/>
  <c r="L540" i="2" s="1"/>
  <c r="H536" i="2"/>
  <c r="K536" i="2"/>
  <c r="L536" i="2" s="1"/>
  <c r="K532" i="2"/>
  <c r="L532" i="2" s="1"/>
  <c r="J532" i="2"/>
  <c r="H548" i="2"/>
  <c r="K548" i="2"/>
  <c r="L548" i="2" s="1"/>
  <c r="H558" i="2"/>
  <c r="K558" i="2"/>
  <c r="L558" i="2" s="1"/>
  <c r="H554" i="2"/>
  <c r="K554" i="2"/>
  <c r="L554" i="2" s="1"/>
  <c r="J549" i="2"/>
  <c r="K549" i="2"/>
  <c r="L549" i="2" s="1"/>
  <c r="H565" i="2"/>
  <c r="K565" i="2"/>
  <c r="L565" i="2" s="1"/>
  <c r="H588" i="2"/>
  <c r="K588" i="2"/>
  <c r="L588" i="2" s="1"/>
  <c r="K582" i="2"/>
  <c r="L582" i="2" s="1"/>
  <c r="J582" i="2"/>
  <c r="J581" i="2" s="1"/>
  <c r="H601" i="2"/>
  <c r="K601" i="2"/>
  <c r="L601" i="2" s="1"/>
  <c r="H597" i="2"/>
  <c r="K597" i="2"/>
  <c r="L597" i="2" s="1"/>
  <c r="K611" i="2"/>
  <c r="L611" i="2" s="1"/>
  <c r="H611" i="2"/>
  <c r="H612" i="2"/>
  <c r="K612" i="2"/>
  <c r="L612" i="2" s="1"/>
  <c r="K619" i="2"/>
  <c r="L619" i="2" s="1"/>
  <c r="H619" i="2"/>
  <c r="K615" i="2"/>
  <c r="L615" i="2" s="1"/>
  <c r="H615" i="2"/>
  <c r="K626" i="2"/>
  <c r="L626" i="2" s="1"/>
  <c r="H626" i="2"/>
  <c r="H635" i="2"/>
  <c r="K635" i="2"/>
  <c r="L635" i="2" s="1"/>
  <c r="H639" i="2"/>
  <c r="K639" i="2"/>
  <c r="L639" i="2" s="1"/>
  <c r="J630" i="2"/>
  <c r="K647" i="2"/>
  <c r="L647" i="2" s="1"/>
  <c r="H647" i="2"/>
  <c r="K652" i="2"/>
  <c r="L652" i="2" s="1"/>
  <c r="H652" i="2"/>
  <c r="K648" i="2"/>
  <c r="L648" i="2" s="1"/>
  <c r="H648" i="2"/>
  <c r="K668" i="2"/>
  <c r="L668" i="2" s="1"/>
  <c r="H668" i="2"/>
  <c r="K664" i="2"/>
  <c r="L664" i="2" s="1"/>
  <c r="H664" i="2"/>
  <c r="K660" i="2"/>
  <c r="L660" i="2" s="1"/>
  <c r="H660" i="2"/>
  <c r="K673" i="2"/>
  <c r="L673" i="2" s="1"/>
  <c r="H673" i="2"/>
  <c r="K663" i="2"/>
  <c r="L663" i="2" s="1"/>
  <c r="K679" i="2"/>
  <c r="L679" i="2" s="1"/>
  <c r="H679" i="2"/>
  <c r="K690" i="2"/>
  <c r="L690" i="2" s="1"/>
  <c r="H690" i="2"/>
  <c r="K686" i="2"/>
  <c r="L686" i="2" s="1"/>
  <c r="H686" i="2"/>
  <c r="K683" i="2"/>
  <c r="L683" i="2" s="1"/>
  <c r="J683" i="2"/>
  <c r="K697" i="2"/>
  <c r="L697" i="2" s="1"/>
  <c r="H697" i="2"/>
  <c r="K710" i="2"/>
  <c r="L710" i="2" s="1"/>
  <c r="H710" i="2"/>
  <c r="K717" i="2"/>
  <c r="L717" i="2" s="1"/>
  <c r="H717" i="2"/>
  <c r="K723" i="2"/>
  <c r="L723" i="2" s="1"/>
  <c r="H723" i="2"/>
  <c r="K724" i="2"/>
  <c r="L724" i="2" s="1"/>
  <c r="K737" i="2"/>
  <c r="L737" i="2" s="1"/>
  <c r="H737" i="2"/>
  <c r="K733" i="2"/>
  <c r="L733" i="2" s="1"/>
  <c r="H733" i="2"/>
  <c r="K729" i="2"/>
  <c r="L729" i="2" s="1"/>
  <c r="H729" i="2"/>
  <c r="K741" i="2"/>
  <c r="L741" i="2" s="1"/>
  <c r="H741" i="2"/>
  <c r="K742" i="2"/>
  <c r="L742" i="2" s="1"/>
  <c r="H742" i="2"/>
  <c r="K754" i="2"/>
  <c r="L754" i="2" s="1"/>
  <c r="H754" i="2"/>
  <c r="K750" i="2"/>
  <c r="L750" i="2" s="1"/>
  <c r="H750" i="2"/>
  <c r="K760" i="2"/>
  <c r="L760" i="2" s="1"/>
  <c r="H760" i="2"/>
  <c r="K758" i="2"/>
  <c r="L758" i="2" s="1"/>
  <c r="K768" i="2"/>
  <c r="L768" i="2" s="1"/>
  <c r="H768" i="2"/>
  <c r="K772" i="2"/>
  <c r="L772" i="2" s="1"/>
  <c r="H772" i="2"/>
  <c r="K798" i="2"/>
  <c r="L798" i="2" s="1"/>
  <c r="H798" i="2"/>
  <c r="K794" i="2"/>
  <c r="L794" i="2" s="1"/>
  <c r="H794" i="2"/>
  <c r="K808" i="2"/>
  <c r="L808" i="2" s="1"/>
  <c r="H808" i="2"/>
  <c r="K832" i="2"/>
  <c r="L832" i="2" s="1"/>
  <c r="H832" i="2"/>
  <c r="K834" i="2"/>
  <c r="L834" i="2" s="1"/>
  <c r="H834" i="2"/>
  <c r="K571" i="2"/>
  <c r="L571" i="2" s="1"/>
  <c r="K636" i="2"/>
  <c r="L636" i="2" s="1"/>
  <c r="K139" i="2"/>
  <c r="L139" i="2" s="1"/>
  <c r="H139" i="2"/>
  <c r="K142" i="2"/>
  <c r="L142" i="2" s="1"/>
  <c r="H142" i="2"/>
  <c r="K162" i="2"/>
  <c r="L162" i="2" s="1"/>
  <c r="H162" i="2"/>
  <c r="K158" i="2"/>
  <c r="L158" i="2" s="1"/>
  <c r="H158" i="2"/>
  <c r="K154" i="2"/>
  <c r="L154" i="2" s="1"/>
  <c r="H154" i="2"/>
  <c r="K171" i="2"/>
  <c r="L171" i="2" s="1"/>
  <c r="H171" i="2"/>
  <c r="K179" i="2"/>
  <c r="L179" i="2" s="1"/>
  <c r="J179" i="2"/>
  <c r="K180" i="2"/>
  <c r="L180" i="2" s="1"/>
  <c r="H180" i="2"/>
  <c r="K176" i="2"/>
  <c r="L176" i="2" s="1"/>
  <c r="H176" i="2"/>
  <c r="K183" i="2"/>
  <c r="L183" i="2" s="1"/>
  <c r="H183" i="2"/>
  <c r="K185" i="2"/>
  <c r="L185" i="2" s="1"/>
  <c r="H185" i="2"/>
  <c r="K190" i="2"/>
  <c r="L190" i="2" s="1"/>
  <c r="H190" i="2"/>
  <c r="K222" i="2"/>
  <c r="L222" i="2" s="1"/>
  <c r="H222" i="2"/>
  <c r="K255" i="2"/>
  <c r="L255" i="2" s="1"/>
  <c r="H255" i="2"/>
  <c r="K274" i="2"/>
  <c r="L274" i="2" s="1"/>
  <c r="H274" i="2"/>
  <c r="K277" i="2"/>
  <c r="L277" i="2" s="1"/>
  <c r="H277" i="2"/>
  <c r="K292" i="2"/>
  <c r="L292" i="2" s="1"/>
  <c r="H292" i="2"/>
  <c r="K288" i="2"/>
  <c r="L288" i="2" s="1"/>
  <c r="H288" i="2"/>
  <c r="K284" i="2"/>
  <c r="L284" i="2" s="1"/>
  <c r="H284" i="2"/>
  <c r="K296" i="2"/>
  <c r="L296" i="2" s="1"/>
  <c r="H296" i="2"/>
  <c r="K297" i="2"/>
  <c r="L297" i="2" s="1"/>
  <c r="H297" i="2"/>
  <c r="K309" i="2"/>
  <c r="L309" i="2" s="1"/>
  <c r="H309" i="2"/>
  <c r="K305" i="2"/>
  <c r="L305" i="2" s="1"/>
  <c r="H305" i="2"/>
  <c r="K316" i="2"/>
  <c r="L316" i="2" s="1"/>
  <c r="H316" i="2"/>
  <c r="K315" i="2"/>
  <c r="L315" i="2" s="1"/>
  <c r="K323" i="2"/>
  <c r="L323" i="2" s="1"/>
  <c r="K384" i="2"/>
  <c r="L384" i="2" s="1"/>
  <c r="K440" i="2"/>
  <c r="L440" i="2" s="1"/>
  <c r="H440" i="2"/>
  <c r="K448" i="2"/>
  <c r="L448" i="2" s="1"/>
  <c r="J448" i="2"/>
  <c r="K443" i="2"/>
  <c r="L443" i="2" s="1"/>
  <c r="K465" i="2"/>
  <c r="L465" i="2" s="1"/>
  <c r="H465" i="2"/>
  <c r="K461" i="2"/>
  <c r="L461" i="2" s="1"/>
  <c r="H461" i="2"/>
  <c r="K474" i="2"/>
  <c r="L474" i="2" s="1"/>
  <c r="K488" i="2"/>
  <c r="L488" i="2" s="1"/>
  <c r="H488" i="2"/>
  <c r="K496" i="2"/>
  <c r="L496" i="2" s="1"/>
  <c r="H496" i="2"/>
  <c r="K506" i="2"/>
  <c r="L506" i="2" s="1"/>
  <c r="H506" i="2"/>
  <c r="K509" i="2"/>
  <c r="L509" i="2" s="1"/>
  <c r="H509" i="2"/>
  <c r="K513" i="2"/>
  <c r="L513" i="2" s="1"/>
  <c r="H513" i="2"/>
  <c r="H528" i="2"/>
  <c r="K528" i="2"/>
  <c r="L528" i="2" s="1"/>
  <c r="H524" i="2"/>
  <c r="K524" i="2"/>
  <c r="L524" i="2" s="1"/>
  <c r="K520" i="2"/>
  <c r="L520" i="2" s="1"/>
  <c r="J520" i="2"/>
  <c r="H539" i="2"/>
  <c r="K539" i="2"/>
  <c r="L539" i="2" s="1"/>
  <c r="H535" i="2"/>
  <c r="K535" i="2"/>
  <c r="L535" i="2" s="1"/>
  <c r="H547" i="2"/>
  <c r="K547" i="2"/>
  <c r="L547" i="2" s="1"/>
  <c r="H557" i="2"/>
  <c r="K557" i="2"/>
  <c r="L557" i="2" s="1"/>
  <c r="H553" i="2"/>
  <c r="K553" i="2"/>
  <c r="L553" i="2" s="1"/>
  <c r="K564" i="2"/>
  <c r="L564" i="2" s="1"/>
  <c r="H564" i="2"/>
  <c r="H584" i="2"/>
  <c r="H581" i="2" s="1"/>
  <c r="K584" i="2"/>
  <c r="L584" i="2" s="1"/>
  <c r="H587" i="2"/>
  <c r="K587" i="2"/>
  <c r="L587" i="2" s="1"/>
  <c r="H604" i="2"/>
  <c r="K604" i="2"/>
  <c r="L604" i="2" s="1"/>
  <c r="H600" i="2"/>
  <c r="K600" i="2"/>
  <c r="L600" i="2" s="1"/>
  <c r="H596" i="2"/>
  <c r="H593" i="2" s="1"/>
  <c r="K596" i="2"/>
  <c r="L596" i="2" s="1"/>
  <c r="K610" i="2"/>
  <c r="L610" i="2" s="1"/>
  <c r="H610" i="2"/>
  <c r="H613" i="2"/>
  <c r="K613" i="2"/>
  <c r="L613" i="2" s="1"/>
  <c r="K618" i="2"/>
  <c r="L618" i="2" s="1"/>
  <c r="H618" i="2"/>
  <c r="K614" i="2"/>
  <c r="L614" i="2" s="1"/>
  <c r="H614" i="2"/>
  <c r="K624" i="2"/>
  <c r="L624" i="2" s="1"/>
  <c r="H624" i="2"/>
  <c r="K625" i="2"/>
  <c r="L625" i="2" s="1"/>
  <c r="H625" i="2"/>
  <c r="K634" i="2"/>
  <c r="L634" i="2" s="1"/>
  <c r="H634" i="2"/>
  <c r="H640" i="2"/>
  <c r="K640" i="2"/>
  <c r="L640" i="2" s="1"/>
  <c r="K655" i="2"/>
  <c r="L655" i="2" s="1"/>
  <c r="H655" i="2"/>
  <c r="K651" i="2"/>
  <c r="L651" i="2" s="1"/>
  <c r="H651" i="2"/>
  <c r="K667" i="2"/>
  <c r="L667" i="2" s="1"/>
  <c r="H667" i="2"/>
  <c r="K677" i="2"/>
  <c r="L677" i="2" s="1"/>
  <c r="H677" i="2"/>
  <c r="K678" i="2"/>
  <c r="L678" i="2" s="1"/>
  <c r="H678" i="2"/>
  <c r="K689" i="2"/>
  <c r="L689" i="2" s="1"/>
  <c r="H689" i="2"/>
  <c r="K685" i="2"/>
  <c r="L685" i="2" s="1"/>
  <c r="H685" i="2"/>
  <c r="K694" i="2"/>
  <c r="L694" i="2" s="1"/>
  <c r="H694" i="2"/>
  <c r="K696" i="2"/>
  <c r="L696" i="2" s="1"/>
  <c r="H696" i="2"/>
  <c r="K702" i="2"/>
  <c r="L702" i="2" s="1"/>
  <c r="H702" i="2"/>
  <c r="K704" i="2"/>
  <c r="L704" i="2" s="1"/>
  <c r="H704" i="2"/>
  <c r="K718" i="2"/>
  <c r="L718" i="2" s="1"/>
  <c r="H718" i="2"/>
  <c r="K722" i="2"/>
  <c r="L722" i="2" s="1"/>
  <c r="H722" i="2"/>
  <c r="K721" i="2"/>
  <c r="L721" i="2" s="1"/>
  <c r="K736" i="2"/>
  <c r="L736" i="2" s="1"/>
  <c r="H736" i="2"/>
  <c r="K732" i="2"/>
  <c r="L732" i="2" s="1"/>
  <c r="H732" i="2"/>
  <c r="K745" i="2"/>
  <c r="L745" i="2" s="1"/>
  <c r="H745" i="2"/>
  <c r="K753" i="2"/>
  <c r="L753" i="2" s="1"/>
  <c r="H753" i="2"/>
  <c r="K749" i="2"/>
  <c r="L749" i="2" s="1"/>
  <c r="H749" i="2"/>
  <c r="K759" i="2"/>
  <c r="L759" i="2" s="1"/>
  <c r="H759" i="2"/>
  <c r="K765" i="2"/>
  <c r="L765" i="2" s="1"/>
  <c r="H765" i="2"/>
  <c r="K769" i="2"/>
  <c r="L769" i="2" s="1"/>
  <c r="H769" i="2"/>
  <c r="K789" i="2"/>
  <c r="L789" i="2" s="1"/>
  <c r="H789" i="2"/>
  <c r="K785" i="2"/>
  <c r="L785" i="2" s="1"/>
  <c r="H785" i="2"/>
  <c r="K807" i="2"/>
  <c r="L807" i="2" s="1"/>
  <c r="H807" i="2"/>
  <c r="K819" i="2"/>
  <c r="L819" i="2" s="1"/>
  <c r="H819" i="2"/>
  <c r="K815" i="2"/>
  <c r="L815" i="2" s="1"/>
  <c r="H815" i="2"/>
  <c r="K825" i="2"/>
  <c r="L825" i="2" s="1"/>
  <c r="H825" i="2"/>
  <c r="K831" i="2"/>
  <c r="L831" i="2" s="1"/>
  <c r="H831" i="2"/>
  <c r="K835" i="2"/>
  <c r="L835" i="2" s="1"/>
  <c r="H835" i="2"/>
  <c r="K572" i="2"/>
  <c r="L572" i="2" s="1"/>
  <c r="K637" i="2"/>
  <c r="L637" i="2" s="1"/>
  <c r="K97" i="2"/>
  <c r="L97" i="2" s="1"/>
  <c r="H97" i="2"/>
  <c r="K93" i="2"/>
  <c r="L93" i="2" s="1"/>
  <c r="H93" i="2"/>
  <c r="K89" i="2"/>
  <c r="L89" i="2" s="1"/>
  <c r="H89" i="2"/>
  <c r="K99" i="2"/>
  <c r="L99" i="2" s="1"/>
  <c r="H99" i="2"/>
  <c r="K105" i="2"/>
  <c r="L105" i="2" s="1"/>
  <c r="H105" i="2"/>
  <c r="K108" i="2"/>
  <c r="L108" i="2" s="1"/>
  <c r="H108" i="2"/>
  <c r="K113" i="2"/>
  <c r="L113" i="2" s="1"/>
  <c r="H113" i="2"/>
  <c r="K109" i="2"/>
  <c r="L109" i="2" s="1"/>
  <c r="H109" i="2"/>
  <c r="K169" i="2"/>
  <c r="L169" i="2" s="1"/>
  <c r="K301" i="2"/>
  <c r="L301" i="2" s="1"/>
  <c r="K321" i="2"/>
  <c r="L321" i="2" s="1"/>
  <c r="K339" i="2"/>
  <c r="L339" i="2" s="1"/>
  <c r="K335" i="2"/>
  <c r="L335" i="2" s="1"/>
  <c r="K350" i="2"/>
  <c r="L350" i="2" s="1"/>
  <c r="K369" i="2"/>
  <c r="L369" i="2" s="1"/>
  <c r="K373" i="2"/>
  <c r="L373" i="2" s="1"/>
  <c r="K375" i="2"/>
  <c r="L375" i="2" s="1"/>
  <c r="K377" i="2"/>
  <c r="L377" i="2" s="1"/>
  <c r="K413" i="2"/>
  <c r="L413" i="2" s="1"/>
  <c r="K422" i="2"/>
  <c r="L422" i="2" s="1"/>
  <c r="K433" i="2"/>
  <c r="L433" i="2" s="1"/>
  <c r="K429" i="2"/>
  <c r="L429" i="2" s="1"/>
  <c r="K424" i="2"/>
  <c r="L424" i="2" s="1"/>
  <c r="K431" i="2"/>
  <c r="L431" i="2" s="1"/>
  <c r="K427" i="2"/>
  <c r="L427" i="2" s="1"/>
  <c r="K449" i="2"/>
  <c r="L449" i="2" s="1"/>
  <c r="K561" i="2"/>
  <c r="L561" i="2" s="1"/>
  <c r="K569" i="2"/>
  <c r="L569" i="2" s="1"/>
  <c r="K746" i="2"/>
  <c r="L746" i="2" s="1"/>
  <c r="K761" i="2"/>
  <c r="L761" i="2" s="1"/>
  <c r="K37" i="2"/>
  <c r="L37" i="2" s="1"/>
  <c r="H37" i="2"/>
  <c r="K129" i="2"/>
  <c r="L129" i="2" s="1"/>
  <c r="K148" i="2"/>
  <c r="L148" i="2" s="1"/>
  <c r="K144" i="2"/>
  <c r="L144" i="2" s="1"/>
  <c r="K191" i="2"/>
  <c r="L191" i="2" s="1"/>
  <c r="K193" i="2"/>
  <c r="L193" i="2" s="1"/>
  <c r="K228" i="2"/>
  <c r="L228" i="2" s="1"/>
  <c r="K224" i="2"/>
  <c r="L224" i="2" s="1"/>
  <c r="K220" i="2"/>
  <c r="L220" i="2" s="1"/>
  <c r="K227" i="2"/>
  <c r="L227" i="2" s="1"/>
  <c r="K223" i="2"/>
  <c r="L223" i="2" s="1"/>
  <c r="K236" i="2"/>
  <c r="L236" i="2" s="1"/>
  <c r="K237" i="2"/>
  <c r="L237" i="2" s="1"/>
  <c r="K244" i="2"/>
  <c r="L244" i="2" s="1"/>
  <c r="K240" i="2"/>
  <c r="L240" i="2" s="1"/>
  <c r="K261" i="2"/>
  <c r="L261" i="2" s="1"/>
  <c r="K265" i="2"/>
  <c r="L265" i="2" s="1"/>
  <c r="K264" i="2"/>
  <c r="L264" i="2" s="1"/>
  <c r="K278" i="2"/>
  <c r="L278" i="2" s="1"/>
  <c r="K332" i="2"/>
  <c r="L332" i="2" s="1"/>
  <c r="K338" i="2"/>
  <c r="L338" i="2" s="1"/>
  <c r="K349" i="2"/>
  <c r="L349" i="2" s="1"/>
  <c r="K360" i="2"/>
  <c r="L360" i="2" s="1"/>
  <c r="K361" i="2"/>
  <c r="L361" i="2" s="1"/>
  <c r="K368" i="2"/>
  <c r="L368" i="2" s="1"/>
  <c r="K364" i="2"/>
  <c r="L364" i="2" s="1"/>
  <c r="K362" i="2"/>
  <c r="L362" i="2" s="1"/>
  <c r="K381" i="2"/>
  <c r="L381" i="2" s="1"/>
  <c r="K382" i="2"/>
  <c r="L382" i="2" s="1"/>
  <c r="K412" i="2"/>
  <c r="L412" i="2" s="1"/>
  <c r="K491" i="2"/>
  <c r="L491" i="2" s="1"/>
  <c r="K512" i="2"/>
  <c r="L512" i="2" s="1"/>
  <c r="K682" i="2"/>
  <c r="L682" i="2" s="1"/>
  <c r="K19" i="2"/>
  <c r="L19" i="2" s="1"/>
  <c r="H19" i="2"/>
  <c r="K24" i="2"/>
  <c r="L24" i="2" s="1"/>
  <c r="H24" i="2"/>
  <c r="J16" i="2"/>
  <c r="K40" i="2"/>
  <c r="L40" i="2" s="1"/>
  <c r="H40" i="2"/>
  <c r="J59" i="2"/>
  <c r="K80" i="2"/>
  <c r="L80" i="2" s="1"/>
  <c r="H80" i="2"/>
  <c r="K81" i="2"/>
  <c r="L81" i="2" s="1"/>
  <c r="H81" i="2"/>
  <c r="K88" i="2"/>
  <c r="L88" i="2" s="1"/>
  <c r="H88" i="2"/>
  <c r="K95" i="2"/>
  <c r="L95" i="2" s="1"/>
  <c r="H95" i="2"/>
  <c r="K91" i="2"/>
  <c r="L91" i="2" s="1"/>
  <c r="H91" i="2"/>
  <c r="K102" i="2"/>
  <c r="L102" i="2" s="1"/>
  <c r="H102" i="2"/>
  <c r="K103" i="2"/>
  <c r="L103" i="2" s="1"/>
  <c r="H103" i="2"/>
  <c r="K115" i="2"/>
  <c r="L115" i="2" s="1"/>
  <c r="H115" i="2"/>
  <c r="K111" i="2"/>
  <c r="L111" i="2" s="1"/>
  <c r="H111" i="2"/>
  <c r="K138" i="2"/>
  <c r="L138" i="2" s="1"/>
  <c r="K166" i="2"/>
  <c r="L166" i="2" s="1"/>
  <c r="K167" i="2"/>
  <c r="L167" i="2" s="1"/>
  <c r="K172" i="2"/>
  <c r="L172" i="2" s="1"/>
  <c r="K177" i="2"/>
  <c r="L177" i="2" s="1"/>
  <c r="K173" i="2"/>
  <c r="L173" i="2" s="1"/>
  <c r="K178" i="2"/>
  <c r="L178" i="2" s="1"/>
  <c r="K174" i="2"/>
  <c r="L174" i="2" s="1"/>
  <c r="K186" i="2"/>
  <c r="L186" i="2" s="1"/>
  <c r="K195" i="2"/>
  <c r="L195" i="2" s="1"/>
  <c r="K199" i="2"/>
  <c r="L199" i="2" s="1"/>
  <c r="K198" i="2"/>
  <c r="L198" i="2" s="1"/>
  <c r="K213" i="2"/>
  <c r="L213" i="2" s="1"/>
  <c r="K209" i="2"/>
  <c r="L209" i="2" s="1"/>
  <c r="K235" i="2"/>
  <c r="L235" i="2" s="1"/>
  <c r="K238" i="2"/>
  <c r="L238" i="2" s="1"/>
  <c r="K243" i="2"/>
  <c r="L243" i="2" s="1"/>
  <c r="K239" i="2"/>
  <c r="L239" i="2" s="1"/>
  <c r="K249" i="2"/>
  <c r="L249" i="2" s="1"/>
  <c r="K251" i="2"/>
  <c r="L251" i="2" s="1"/>
  <c r="K253" i="2"/>
  <c r="L253" i="2" s="1"/>
  <c r="K258" i="2"/>
  <c r="L258" i="2" s="1"/>
  <c r="K262" i="2"/>
  <c r="L262" i="2" s="1"/>
  <c r="K266" i="2"/>
  <c r="L266" i="2" s="1"/>
  <c r="K276" i="2"/>
  <c r="L276" i="2" s="1"/>
  <c r="K299" i="2"/>
  <c r="L299" i="2" s="1"/>
  <c r="K325" i="2"/>
  <c r="L325" i="2" s="1"/>
  <c r="K337" i="2"/>
  <c r="L337" i="2" s="1"/>
  <c r="K352" i="2"/>
  <c r="L352" i="2" s="1"/>
  <c r="K348" i="2"/>
  <c r="L348" i="2" s="1"/>
  <c r="K344" i="2"/>
  <c r="L344" i="2" s="1"/>
  <c r="K343" i="2"/>
  <c r="L343" i="2" s="1"/>
  <c r="K346" i="2"/>
  <c r="L346" i="2" s="1"/>
  <c r="K366" i="2"/>
  <c r="L366" i="2" s="1"/>
  <c r="K356" i="2"/>
  <c r="L356" i="2" s="1"/>
  <c r="K385" i="2"/>
  <c r="L385" i="2" s="1"/>
  <c r="K386" i="2"/>
  <c r="L386" i="2" s="1"/>
  <c r="K417" i="2"/>
  <c r="L417" i="2" s="1"/>
  <c r="K545" i="2"/>
  <c r="L545" i="2" s="1"/>
  <c r="K707" i="2"/>
  <c r="L707" i="2" s="1"/>
  <c r="K703" i="2"/>
  <c r="L703" i="2" s="1"/>
  <c r="K752" i="2"/>
  <c r="L752" i="2" s="1"/>
  <c r="K748" i="2"/>
  <c r="L748" i="2" s="1"/>
  <c r="K803" i="2"/>
  <c r="L803" i="2" s="1"/>
  <c r="K20" i="2"/>
  <c r="L20" i="2" s="1"/>
  <c r="H20" i="2"/>
  <c r="K23" i="2"/>
  <c r="L23" i="2" s="1"/>
  <c r="H23" i="2"/>
  <c r="K33" i="2"/>
  <c r="L33" i="2" s="1"/>
  <c r="H33" i="2"/>
  <c r="K47" i="2"/>
  <c r="L47" i="2" s="1"/>
  <c r="H47" i="2"/>
  <c r="K55" i="2"/>
  <c r="L55" i="2" s="1"/>
  <c r="H55" i="2"/>
  <c r="K51" i="2"/>
  <c r="L51" i="2" s="1"/>
  <c r="H51" i="2"/>
  <c r="J42" i="2"/>
  <c r="K72" i="2"/>
  <c r="L72" i="2" s="1"/>
  <c r="J72" i="2"/>
  <c r="K122" i="2"/>
  <c r="L122" i="2" s="1"/>
  <c r="K170" i="2"/>
  <c r="L170" i="2" s="1"/>
  <c r="K196" i="2"/>
  <c r="L196" i="2" s="1"/>
  <c r="K206" i="2"/>
  <c r="L206" i="2" s="1"/>
  <c r="K212" i="2"/>
  <c r="L212" i="2" s="1"/>
  <c r="K208" i="2"/>
  <c r="L208" i="2" s="1"/>
  <c r="K234" i="2"/>
  <c r="L234" i="2" s="1"/>
  <c r="K246" i="2"/>
  <c r="L246" i="2" s="1"/>
  <c r="K242" i="2"/>
  <c r="L242" i="2" s="1"/>
  <c r="K252" i="2"/>
  <c r="L252" i="2" s="1"/>
  <c r="K263" i="2"/>
  <c r="L263" i="2" s="1"/>
  <c r="K260" i="2"/>
  <c r="L260" i="2" s="1"/>
  <c r="K279" i="2"/>
  <c r="L279" i="2" s="1"/>
  <c r="K259" i="2"/>
  <c r="L259" i="2" s="1"/>
  <c r="K291" i="2"/>
  <c r="L291" i="2" s="1"/>
  <c r="K287" i="2"/>
  <c r="L287" i="2" s="1"/>
  <c r="K298" i="2"/>
  <c r="L298" i="2" s="1"/>
  <c r="K310" i="2"/>
  <c r="L310" i="2" s="1"/>
  <c r="K306" i="2"/>
  <c r="L306" i="2" s="1"/>
  <c r="K334" i="2"/>
  <c r="L334" i="2" s="1"/>
  <c r="K336" i="2"/>
  <c r="L336" i="2" s="1"/>
  <c r="K333" i="2"/>
  <c r="L333" i="2" s="1"/>
  <c r="K351" i="2"/>
  <c r="L351" i="2" s="1"/>
  <c r="K347" i="2"/>
  <c r="L347" i="2" s="1"/>
  <c r="K353" i="2"/>
  <c r="L353" i="2" s="1"/>
  <c r="K345" i="2"/>
  <c r="L345" i="2" s="1"/>
  <c r="K358" i="2"/>
  <c r="L358" i="2" s="1"/>
  <c r="K370" i="2"/>
  <c r="L370" i="2" s="1"/>
  <c r="K365" i="2"/>
  <c r="L365" i="2" s="1"/>
  <c r="K357" i="2"/>
  <c r="L357" i="2" s="1"/>
  <c r="K376" i="2"/>
  <c r="L376" i="2" s="1"/>
  <c r="K387" i="2"/>
  <c r="L387" i="2" s="1"/>
  <c r="K383" i="2"/>
  <c r="L383" i="2" s="1"/>
  <c r="K402" i="2"/>
  <c r="L402" i="2" s="1"/>
  <c r="K398" i="2"/>
  <c r="L398" i="2" s="1"/>
  <c r="K415" i="2"/>
  <c r="L415" i="2" s="1"/>
  <c r="K411" i="2"/>
  <c r="L411" i="2" s="1"/>
  <c r="K451" i="2"/>
  <c r="L451" i="2" s="1"/>
  <c r="K482" i="2"/>
  <c r="L482" i="2" s="1"/>
  <c r="K489" i="2"/>
  <c r="L489" i="2" s="1"/>
  <c r="K497" i="2"/>
  <c r="L497" i="2" s="1"/>
  <c r="K493" i="2"/>
  <c r="L493" i="2" s="1"/>
  <c r="K500" i="2"/>
  <c r="L500" i="2" s="1"/>
  <c r="K680" i="2"/>
  <c r="L680" i="2" s="1"/>
  <c r="K688" i="2"/>
  <c r="L688" i="2" s="1"/>
  <c r="K684" i="2"/>
  <c r="L684" i="2" s="1"/>
  <c r="K699" i="2"/>
  <c r="L699" i="2" s="1"/>
  <c r="K695" i="2"/>
  <c r="L695" i="2" s="1"/>
  <c r="K705" i="2"/>
  <c r="L705" i="2" s="1"/>
  <c r="K709" i="2"/>
  <c r="L709" i="2" s="1"/>
  <c r="K30" i="2"/>
  <c r="L30" i="2" s="1"/>
  <c r="K36" i="2"/>
  <c r="L36" i="2" s="1"/>
  <c r="K32" i="2"/>
  <c r="L32" i="2" s="1"/>
  <c r="K119" i="2"/>
  <c r="L119" i="2" s="1"/>
  <c r="K121" i="2"/>
  <c r="L121" i="2" s="1"/>
  <c r="K25" i="2"/>
  <c r="L25" i="2" s="1"/>
  <c r="K21" i="2"/>
  <c r="L21" i="2" s="1"/>
  <c r="K39" i="2"/>
  <c r="L39" i="2" s="1"/>
  <c r="K35" i="2"/>
  <c r="L35" i="2" s="1"/>
  <c r="K31" i="2"/>
  <c r="L31" i="2" s="1"/>
  <c r="K79" i="2"/>
  <c r="L79" i="2" s="1"/>
  <c r="K82" i="2"/>
  <c r="L82" i="2" s="1"/>
  <c r="K96" i="2"/>
  <c r="L96" i="2" s="1"/>
  <c r="K92" i="2"/>
  <c r="L92" i="2" s="1"/>
  <c r="K124" i="2"/>
  <c r="L124" i="2" s="1"/>
  <c r="K120" i="2"/>
  <c r="L120" i="2" s="1"/>
  <c r="K359" i="2"/>
  <c r="L359" i="2" s="1"/>
  <c r="K367" i="2"/>
  <c r="L367" i="2" s="1"/>
  <c r="K363" i="2"/>
  <c r="L363" i="2" s="1"/>
  <c r="K378" i="2"/>
  <c r="L378" i="2" s="1"/>
  <c r="K374" i="2"/>
  <c r="L374" i="2" s="1"/>
  <c r="K395" i="2"/>
  <c r="L395" i="2" s="1"/>
  <c r="K401" i="2"/>
  <c r="L401" i="2" s="1"/>
  <c r="K397" i="2"/>
  <c r="L397" i="2" s="1"/>
  <c r="K426" i="2"/>
  <c r="L426" i="2" s="1"/>
  <c r="K480" i="2"/>
  <c r="L480" i="2" s="1"/>
  <c r="K476" i="2"/>
  <c r="L476" i="2" s="1"/>
  <c r="K472" i="2"/>
  <c r="L472" i="2" s="1"/>
  <c r="K486" i="2"/>
  <c r="L486" i="2" s="1"/>
  <c r="K487" i="2"/>
  <c r="L487" i="2" s="1"/>
  <c r="K499" i="2"/>
  <c r="L499" i="2" s="1"/>
  <c r="K495" i="2"/>
  <c r="L495" i="2" s="1"/>
  <c r="K98" i="2"/>
  <c r="L98" i="2" s="1"/>
  <c r="K94" i="2"/>
  <c r="L94" i="2" s="1"/>
  <c r="K90" i="2"/>
  <c r="L90" i="2" s="1"/>
  <c r="K106" i="2"/>
  <c r="L106" i="2" s="1"/>
  <c r="K107" i="2"/>
  <c r="L107" i="2" s="1"/>
  <c r="K114" i="2"/>
  <c r="L114" i="2" s="1"/>
  <c r="K110" i="2"/>
  <c r="L110" i="2" s="1"/>
  <c r="K131" i="2"/>
  <c r="L131" i="2" s="1"/>
  <c r="K194" i="2"/>
  <c r="L194" i="2" s="1"/>
  <c r="K404" i="2"/>
  <c r="L404" i="2" s="1"/>
  <c r="K400" i="2"/>
  <c r="L400" i="2" s="1"/>
  <c r="K396" i="2"/>
  <c r="L396" i="2" s="1"/>
  <c r="K434" i="2"/>
  <c r="L434" i="2" s="1"/>
  <c r="K447" i="2"/>
  <c r="L447" i="2" s="1"/>
  <c r="K479" i="2"/>
  <c r="L479" i="2" s="1"/>
  <c r="K475" i="2"/>
  <c r="L475" i="2" s="1"/>
  <c r="K471" i="2"/>
  <c r="L471" i="2" s="1"/>
  <c r="K483" i="2"/>
  <c r="L483" i="2" s="1"/>
  <c r="K490" i="2"/>
  <c r="L490" i="2" s="1"/>
  <c r="K498" i="2"/>
  <c r="L498" i="2" s="1"/>
  <c r="K708" i="2"/>
  <c r="L708" i="2" s="1"/>
  <c r="K788" i="2"/>
  <c r="L788" i="2" s="1"/>
  <c r="K784" i="2"/>
  <c r="L784" i="2" s="1"/>
  <c r="K806" i="2"/>
  <c r="L806" i="2" s="1"/>
  <c r="K826" i="2"/>
  <c r="L826" i="2" s="1"/>
  <c r="K787" i="2"/>
  <c r="L787" i="2" s="1"/>
  <c r="K802" i="2"/>
  <c r="L802" i="2" s="1"/>
  <c r="K820" i="2"/>
  <c r="L820" i="2" s="1"/>
  <c r="K816" i="2"/>
  <c r="L816" i="2" s="1"/>
  <c r="K812" i="2"/>
  <c r="L812" i="2" s="1"/>
  <c r="K779" i="2"/>
  <c r="L779" i="2" s="1"/>
  <c r="K786" i="2"/>
  <c r="L786" i="2" s="1"/>
  <c r="K782" i="2"/>
  <c r="L782" i="2" s="1"/>
  <c r="K801" i="2"/>
  <c r="L801" i="2" s="1"/>
  <c r="K797" i="2"/>
  <c r="L797" i="2" s="1"/>
  <c r="K810" i="2"/>
  <c r="L810" i="2" s="1"/>
  <c r="K823" i="2"/>
  <c r="L823" i="2" s="1"/>
  <c r="K43" i="2"/>
  <c r="L43" i="2" s="1"/>
  <c r="K84" i="2"/>
  <c r="L84" i="2" s="1"/>
  <c r="K18" i="2"/>
  <c r="L18" i="2" s="1"/>
  <c r="K65" i="2"/>
  <c r="L65" i="2" s="1"/>
  <c r="K70" i="2"/>
  <c r="L70" i="2" s="1"/>
  <c r="K78" i="2"/>
  <c r="L78" i="2" s="1"/>
  <c r="K83" i="2"/>
  <c r="L83" i="2" s="1"/>
  <c r="K104" i="2"/>
  <c r="L104" i="2" s="1"/>
  <c r="K116" i="2"/>
  <c r="L116" i="2" s="1"/>
  <c r="K112" i="2"/>
  <c r="L112" i="2" s="1"/>
  <c r="K123" i="2"/>
  <c r="L123" i="2" s="1"/>
  <c r="K126" i="2"/>
  <c r="L126" i="2" s="1"/>
  <c r="K128" i="2"/>
  <c r="L128" i="2" s="1"/>
  <c r="K132" i="2"/>
  <c r="L132" i="2" s="1"/>
  <c r="K38" i="2"/>
  <c r="L38" i="2" s="1"/>
  <c r="K61" i="2"/>
  <c r="L61" i="2" s="1"/>
  <c r="K127" i="2"/>
  <c r="L127" i="2" s="1"/>
  <c r="K34" i="2"/>
  <c r="L34" i="2" s="1"/>
  <c r="K26" i="2"/>
  <c r="L26" i="2" s="1"/>
  <c r="K22" i="2"/>
  <c r="L22" i="2" s="1"/>
  <c r="K54" i="2"/>
  <c r="L54" i="2" s="1"/>
  <c r="K50" i="2"/>
  <c r="L50" i="2" s="1"/>
  <c r="K46" i="2"/>
  <c r="L46" i="2" s="1"/>
  <c r="K57" i="2"/>
  <c r="L57" i="2" s="1"/>
  <c r="K53" i="2"/>
  <c r="L53" i="2" s="1"/>
  <c r="K49" i="2"/>
  <c r="L49" i="2" s="1"/>
  <c r="K45" i="2"/>
  <c r="L45" i="2" s="1"/>
  <c r="K64" i="2"/>
  <c r="L64" i="2" s="1"/>
  <c r="K68" i="2"/>
  <c r="L68" i="2" s="1"/>
  <c r="K69" i="2"/>
  <c r="L69" i="2" s="1"/>
  <c r="K56" i="2"/>
  <c r="L56" i="2" s="1"/>
  <c r="K52" i="2"/>
  <c r="L52" i="2" s="1"/>
  <c r="K48" i="2"/>
  <c r="L48" i="2" s="1"/>
  <c r="K44" i="2"/>
  <c r="L44" i="2" s="1"/>
  <c r="K63" i="2"/>
  <c r="L63" i="2" s="1"/>
  <c r="K17" i="2"/>
  <c r="L17" i="2" s="1"/>
  <c r="K60" i="2"/>
  <c r="L60" i="2" s="1"/>
  <c r="K62" i="2"/>
  <c r="L62" i="2" s="1"/>
  <c r="H805" i="2"/>
  <c r="J805" i="2"/>
  <c r="J828" i="2"/>
  <c r="J822" i="2"/>
  <c r="J792" i="2"/>
  <c r="J778" i="2"/>
  <c r="J777" i="2" s="1"/>
  <c r="H792" i="2"/>
  <c r="M201" i="9" l="1"/>
  <c r="AJ37" i="4"/>
  <c r="AF37" i="4"/>
  <c r="AN37" i="4"/>
  <c r="AN49" i="4" s="1"/>
  <c r="AJ52" i="4"/>
  <c r="AJ49" i="4"/>
  <c r="AF52" i="4"/>
  <c r="AV38" i="4"/>
  <c r="AF49" i="4"/>
  <c r="M134" i="9"/>
  <c r="AV14" i="4"/>
  <c r="H52" i="4"/>
  <c r="H49" i="4"/>
  <c r="M268" i="10"/>
  <c r="G839" i="10"/>
  <c r="M74" i="10"/>
  <c r="M75" i="10" s="1"/>
  <c r="K134" i="10"/>
  <c r="M578" i="10"/>
  <c r="M712" i="10"/>
  <c r="M713" i="10" s="1"/>
  <c r="K837" i="10"/>
  <c r="M838" i="10" s="1"/>
  <c r="K774" i="10"/>
  <c r="K201" i="10"/>
  <c r="M202" i="10" s="1"/>
  <c r="M391" i="10"/>
  <c r="K268" i="10"/>
  <c r="M269" i="10" s="1"/>
  <c r="K453" i="10"/>
  <c r="M454" i="10" s="1"/>
  <c r="M774" i="10"/>
  <c r="K642" i="10"/>
  <c r="M643" i="10" s="1"/>
  <c r="M134" i="10"/>
  <c r="I839" i="10"/>
  <c r="M328" i="9"/>
  <c r="M202" i="9"/>
  <c r="I839" i="9"/>
  <c r="K268" i="9"/>
  <c r="M269" i="9" s="1"/>
  <c r="K642" i="9"/>
  <c r="L657" i="9"/>
  <c r="K712" i="9" s="1"/>
  <c r="M713" i="9" s="1"/>
  <c r="K774" i="9"/>
  <c r="M775" i="9" s="1"/>
  <c r="K134" i="9"/>
  <c r="M135" i="9" s="1"/>
  <c r="K390" i="9"/>
  <c r="M391" i="9" s="1"/>
  <c r="K515" i="9"/>
  <c r="M516" i="9" s="1"/>
  <c r="K837" i="9"/>
  <c r="M838" i="9" s="1"/>
  <c r="L467" i="9"/>
  <c r="M75" i="9"/>
  <c r="G839" i="9"/>
  <c r="M642" i="9"/>
  <c r="M643" i="9" s="1"/>
  <c r="H42" i="2"/>
  <c r="H16" i="2"/>
  <c r="H630" i="2"/>
  <c r="H29" i="2"/>
  <c r="H606" i="2"/>
  <c r="H623" i="2"/>
  <c r="H822" i="2"/>
  <c r="H791" i="2" s="1"/>
  <c r="J791" i="2"/>
  <c r="I837" i="2" s="1"/>
  <c r="H778" i="2"/>
  <c r="H777" i="2" s="1"/>
  <c r="L777" i="2"/>
  <c r="H828" i="2"/>
  <c r="AV37" i="4" l="1"/>
  <c r="AN52" i="4"/>
  <c r="AV52" i="4" s="1"/>
  <c r="D51" i="4" s="1"/>
  <c r="H51" i="4" s="1"/>
  <c r="L51" i="4" s="1"/>
  <c r="P51" i="4" s="1"/>
  <c r="T51" i="4" s="1"/>
  <c r="X51" i="4" s="1"/>
  <c r="AF51" i="4" s="1"/>
  <c r="AJ51" i="4" s="1"/>
  <c r="AN51" i="4" s="1"/>
  <c r="AR51" i="4" s="1"/>
  <c r="L53" i="4"/>
  <c r="P53" i="4" s="1"/>
  <c r="T53" i="4" s="1"/>
  <c r="X53" i="4" s="1"/>
  <c r="AB53" i="4" s="1"/>
  <c r="AF53" i="4" s="1"/>
  <c r="AJ53" i="4" s="1"/>
  <c r="H53" i="4"/>
  <c r="M775" i="10"/>
  <c r="K839" i="10"/>
  <c r="M135" i="10"/>
  <c r="K839" i="9"/>
  <c r="G837" i="2"/>
  <c r="M837" i="2" s="1"/>
  <c r="L791" i="2"/>
  <c r="K837" i="2" s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B1" i="6"/>
  <c r="D38" i="5"/>
  <c r="D18" i="5"/>
  <c r="I714" i="2"/>
  <c r="I713" i="2"/>
  <c r="I644" i="2"/>
  <c r="I643" i="2"/>
  <c r="J624" i="2"/>
  <c r="J623" i="2" s="1"/>
  <c r="I579" i="2"/>
  <c r="I578" i="2"/>
  <c r="I517" i="2"/>
  <c r="I516" i="2"/>
  <c r="I455" i="2"/>
  <c r="I454" i="2"/>
  <c r="I392" i="2"/>
  <c r="I391" i="2"/>
  <c r="I329" i="2"/>
  <c r="I328" i="2"/>
  <c r="I270" i="2"/>
  <c r="I269" i="2"/>
  <c r="I203" i="2"/>
  <c r="I202" i="2"/>
  <c r="I136" i="2"/>
  <c r="I135" i="2"/>
  <c r="I76" i="2"/>
  <c r="I75" i="2"/>
  <c r="J67" i="2"/>
  <c r="AN53" i="4" l="1"/>
  <c r="AR53" i="4" s="1"/>
  <c r="M838" i="2"/>
  <c r="H189" i="2"/>
  <c r="H137" i="2"/>
  <c r="H77" i="2"/>
  <c r="J757" i="2"/>
  <c r="H676" i="2"/>
  <c r="J658" i="2"/>
  <c r="J568" i="2"/>
  <c r="H764" i="2"/>
  <c r="H757" i="2"/>
  <c r="H740" i="2"/>
  <c r="H716" i="2"/>
  <c r="H715" i="2" s="1"/>
  <c r="H701" i="2"/>
  <c r="H693" i="2"/>
  <c r="H658" i="2"/>
  <c r="H646" i="2"/>
  <c r="H645" i="2" s="1"/>
  <c r="H592" i="2"/>
  <c r="H568" i="2"/>
  <c r="H560" i="2"/>
  <c r="H544" i="2"/>
  <c r="H519" i="2"/>
  <c r="H518" i="2" s="1"/>
  <c r="H508" i="2"/>
  <c r="H502" i="2"/>
  <c r="H468" i="2"/>
  <c r="H442" i="2"/>
  <c r="H436" i="2"/>
  <c r="H420" i="2"/>
  <c r="H407" i="2"/>
  <c r="H394" i="2"/>
  <c r="H393" i="2" s="1"/>
  <c r="H380" i="2"/>
  <c r="H372" i="2"/>
  <c r="H355" i="2"/>
  <c r="H319" i="2"/>
  <c r="H312" i="2"/>
  <c r="H272" i="2"/>
  <c r="H271" i="2" s="1"/>
  <c r="H257" i="2"/>
  <c r="H248" i="2"/>
  <c r="H231" i="2"/>
  <c r="H218" i="2"/>
  <c r="H205" i="2"/>
  <c r="H204" i="2" s="1"/>
  <c r="H165" i="2"/>
  <c r="H151" i="2"/>
  <c r="H125" i="2"/>
  <c r="H87" i="2"/>
  <c r="J77" i="2"/>
  <c r="H342" i="2"/>
  <c r="H282" i="2"/>
  <c r="H295" i="2"/>
  <c r="J436" i="2"/>
  <c r="H457" i="2"/>
  <c r="H456" i="2" s="1"/>
  <c r="J502" i="2"/>
  <c r="J693" i="2"/>
  <c r="H727" i="2"/>
  <c r="H657" i="2" l="1"/>
  <c r="G712" i="2" s="1"/>
  <c r="J137" i="2"/>
  <c r="H406" i="2"/>
  <c r="G453" i="2" s="1"/>
  <c r="H726" i="2"/>
  <c r="G774" i="2" s="1"/>
  <c r="H580" i="2"/>
  <c r="G642" i="2" s="1"/>
  <c r="J508" i="2"/>
  <c r="H341" i="2"/>
  <c r="H281" i="2"/>
  <c r="G327" i="2" s="1"/>
  <c r="H217" i="2"/>
  <c r="J319" i="2"/>
  <c r="H331" i="2"/>
  <c r="H330" i="2" s="1"/>
  <c r="J442" i="2"/>
  <c r="J420" i="2"/>
  <c r="J457" i="2"/>
  <c r="J456" i="2" s="1"/>
  <c r="H28" i="2"/>
  <c r="G74" i="2" s="1"/>
  <c r="H531" i="2"/>
  <c r="H530" i="2" s="1"/>
  <c r="G577" i="2" s="1"/>
  <c r="J560" i="2"/>
  <c r="H485" i="2"/>
  <c r="J580" i="2"/>
  <c r="J331" i="2"/>
  <c r="J330" i="2" s="1"/>
  <c r="J468" i="2"/>
  <c r="J205" i="2"/>
  <c r="J204" i="2" s="1"/>
  <c r="J28" i="2"/>
  <c r="I74" i="2" s="1"/>
  <c r="M74" i="2" s="1"/>
  <c r="J676" i="2"/>
  <c r="J657" i="2" s="1"/>
  <c r="J407" i="2"/>
  <c r="J165" i="2"/>
  <c r="L580" i="2"/>
  <c r="J485" i="2"/>
  <c r="J394" i="2"/>
  <c r="J393" i="2" s="1"/>
  <c r="J101" i="2"/>
  <c r="J716" i="2"/>
  <c r="J715" i="2" s="1"/>
  <c r="L518" i="2"/>
  <c r="J342" i="2"/>
  <c r="J218" i="2"/>
  <c r="J231" i="2"/>
  <c r="J151" i="2"/>
  <c r="L330" i="2"/>
  <c r="H101" i="2"/>
  <c r="H86" i="2" s="1"/>
  <c r="G134" i="2" s="1"/>
  <c r="J764" i="2"/>
  <c r="L715" i="2"/>
  <c r="J701" i="2"/>
  <c r="J646" i="2"/>
  <c r="J645" i="2" s="1"/>
  <c r="L645" i="2"/>
  <c r="J519" i="2"/>
  <c r="J518" i="2" s="1"/>
  <c r="L456" i="2"/>
  <c r="L393" i="2"/>
  <c r="J272" i="2"/>
  <c r="J271" i="2" s="1"/>
  <c r="L271" i="2"/>
  <c r="J87" i="2"/>
  <c r="L204" i="2"/>
  <c r="J727" i="2"/>
  <c r="J740" i="2"/>
  <c r="J592" i="2"/>
  <c r="J544" i="2"/>
  <c r="J380" i="2"/>
  <c r="J531" i="2"/>
  <c r="J282" i="2"/>
  <c r="J125" i="2"/>
  <c r="L592" i="2"/>
  <c r="J312" i="2"/>
  <c r="J295" i="2"/>
  <c r="J189" i="2"/>
  <c r="J257" i="2"/>
  <c r="J372" i="2"/>
  <c r="J248" i="2"/>
  <c r="J355" i="2"/>
  <c r="I712" i="2" l="1"/>
  <c r="J530" i="2"/>
  <c r="I577" i="2" s="1"/>
  <c r="I642" i="2"/>
  <c r="M642" i="2" s="1"/>
  <c r="L530" i="2"/>
  <c r="K577" i="2" s="1"/>
  <c r="K642" i="2"/>
  <c r="L657" i="2"/>
  <c r="K712" i="2" s="1"/>
  <c r="J467" i="2"/>
  <c r="I515" i="2" s="1"/>
  <c r="L406" i="2"/>
  <c r="K453" i="2" s="1"/>
  <c r="J281" i="2"/>
  <c r="I327" i="2" s="1"/>
  <c r="M327" i="2" s="1"/>
  <c r="J726" i="2"/>
  <c r="I774" i="2" s="1"/>
  <c r="M774" i="2" s="1"/>
  <c r="M712" i="2"/>
  <c r="J86" i="2"/>
  <c r="I134" i="2" s="1"/>
  <c r="J406" i="2"/>
  <c r="I453" i="2" s="1"/>
  <c r="M453" i="2" s="1"/>
  <c r="G390" i="2"/>
  <c r="L726" i="2"/>
  <c r="K774" i="2" s="1"/>
  <c r="L467" i="2"/>
  <c r="K515" i="2" s="1"/>
  <c r="H467" i="2"/>
  <c r="G515" i="2" s="1"/>
  <c r="M515" i="2" s="1"/>
  <c r="J341" i="2"/>
  <c r="I390" i="2" s="1"/>
  <c r="L341" i="2"/>
  <c r="K390" i="2" s="1"/>
  <c r="L281" i="2"/>
  <c r="K327" i="2" s="1"/>
  <c r="J217" i="2"/>
  <c r="I268" i="2" s="1"/>
  <c r="M268" i="2" s="1"/>
  <c r="L217" i="2"/>
  <c r="K268" i="2" s="1"/>
  <c r="J150" i="2"/>
  <c r="I201" i="2" s="1"/>
  <c r="L150" i="2"/>
  <c r="K201" i="2" s="1"/>
  <c r="H150" i="2"/>
  <c r="G201" i="2" s="1"/>
  <c r="L86" i="2"/>
  <c r="K134" i="2" s="1"/>
  <c r="L28" i="2"/>
  <c r="K74" i="2" s="1"/>
  <c r="M75" i="2" s="1"/>
  <c r="M269" i="2" l="1"/>
  <c r="M516" i="2"/>
  <c r="M134" i="2"/>
  <c r="M201" i="2"/>
  <c r="M202" i="2" s="1"/>
  <c r="M775" i="2"/>
  <c r="M328" i="2"/>
  <c r="AV10" i="4"/>
  <c r="M454" i="2"/>
  <c r="M135" i="2"/>
  <c r="M643" i="2"/>
  <c r="M713" i="2"/>
  <c r="M577" i="2"/>
  <c r="M578" i="2" s="1"/>
  <c r="M390" i="2"/>
  <c r="M391" i="2" s="1"/>
  <c r="G839" i="2"/>
  <c r="K839" i="2"/>
  <c r="I839" i="2"/>
  <c r="AV53" i="4" l="1"/>
</calcChain>
</file>

<file path=xl/sharedStrings.xml><?xml version="1.0" encoding="utf-8"?>
<sst xmlns="http://schemas.openxmlformats.org/spreadsheetml/2006/main" count="22209" uniqueCount="8587">
  <si>
    <t>ANEXO III - PLANILHA ORÇAMENTÁRIA</t>
  </si>
  <si>
    <t>ITEM</t>
  </si>
  <si>
    <t>BASE</t>
  </si>
  <si>
    <t>CÓDIGO</t>
  </si>
  <si>
    <t>DESCRIÇÃO DOS SERVIÇOS</t>
  </si>
  <si>
    <t>Unid.</t>
  </si>
  <si>
    <t>Qtd</t>
  </si>
  <si>
    <t>Valor material</t>
  </si>
  <si>
    <t>Total material</t>
  </si>
  <si>
    <t>Valor mão de obra</t>
  </si>
  <si>
    <t>Total mão de obra</t>
  </si>
  <si>
    <t xml:space="preserve">Valor Unit. </t>
  </si>
  <si>
    <t xml:space="preserve">Valor Total. </t>
  </si>
  <si>
    <t>1.0</t>
  </si>
  <si>
    <t>Serviços preliminares</t>
  </si>
  <si>
    <t>1.1</t>
  </si>
  <si>
    <t>CDHU</t>
  </si>
  <si>
    <t>02.08.020</t>
  </si>
  <si>
    <t>PLACA DE IDENTIFICAÇÃO PARA OBRA</t>
  </si>
  <si>
    <t>M²</t>
  </si>
  <si>
    <t>1.2</t>
  </si>
  <si>
    <t>FDE</t>
  </si>
  <si>
    <t>08.08.069</t>
  </si>
  <si>
    <t>AI-01 ABRIGO PARA BOMBA DE INCENDIO</t>
  </si>
  <si>
    <t>UN</t>
  </si>
  <si>
    <t>1.3</t>
  </si>
  <si>
    <t>08.02.005</t>
  </si>
  <si>
    <t>AG-08 ABRIGO PARA GAS COM 2 BUJOES DE 13 KG</t>
  </si>
  <si>
    <t>1.4</t>
  </si>
  <si>
    <t>46.10.020</t>
  </si>
  <si>
    <t>TUBO DE COBRE CLASSE A, DN= 22MM (3/4´), INCLUSIVE CONEXÕES</t>
  </si>
  <si>
    <t>M</t>
  </si>
  <si>
    <t>1.5</t>
  </si>
  <si>
    <t>32.10.050</t>
  </si>
  <si>
    <t>PROTEÇÃO ANTICORROSIVA, A BASE DE RESINA EPÓXI COM ALCATRÃO, PARA RAMAIS SOB A TERRA, COM DN ATÉ 1´</t>
  </si>
  <si>
    <t>1.6</t>
  </si>
  <si>
    <t>47.07.010</t>
  </si>
  <si>
    <t>VÁLVULA ESFERA EM AÇO CARBONO FUNDIDO, PASSAGEM REDUZIDA, CLASSE 150 LIBRAS PARA VAPOR E CLASSE 600 LIBRAS PARA ÁGUA, ÓLEO E GÁS, DN= 1/2´</t>
  </si>
  <si>
    <t>1.7</t>
  </si>
  <si>
    <t>04.09.020</t>
  </si>
  <si>
    <t>RETIRADA DE ESQUADRIA METÁLICA EM GERAL</t>
  </si>
  <si>
    <t>1.8</t>
  </si>
  <si>
    <t>03.02.040</t>
  </si>
  <si>
    <t>DEMOLIÇÃO MANUAL DE ALVENARIA DE ELEVAÇÃO OU ELEMENTO VAZADO, INCLUINDO REVESTIMENTO</t>
  </si>
  <si>
    <t>M³</t>
  </si>
  <si>
    <t>1.9</t>
  </si>
  <si>
    <t>06.02.020</t>
  </si>
  <si>
    <t>ESCAVAÇÃO MANUAL EM SOLO DE 1ª E 2ª CATEGORIA EM VALA OU CAVA ATÉ 1,50 M</t>
  </si>
  <si>
    <t>1.10</t>
  </si>
  <si>
    <t>05.07.050</t>
  </si>
  <si>
    <t>REMOÇÃO DE ENTULHO DE OBRA COM CAÇAMBA METÁLICA - MATERIAL VOLUMOSO MISTURADO POR ALVENARIA, TERRA, MADEIRA, PAPEL, PLÁSTICO E METAL</t>
  </si>
  <si>
    <t>2.0</t>
  </si>
  <si>
    <t xml:space="preserve">Combate à Incêndio </t>
  </si>
  <si>
    <t>2.1</t>
  </si>
  <si>
    <t xml:space="preserve">Instalações Hidráulicas </t>
  </si>
  <si>
    <t>2.1.1</t>
  </si>
  <si>
    <t>47.05.260</t>
  </si>
  <si>
    <t>VÁLVULA DE RETENÇÃO DE PÉ COM CRIVO EM BRONZE, DN= 3´</t>
  </si>
  <si>
    <t>2.1.2</t>
  </si>
  <si>
    <t>47.05.060</t>
  </si>
  <si>
    <t>VÁLVULA DE RETENÇÃO HORIZONTAL EM BRONZE, DN= 2 1/2´</t>
  </si>
  <si>
    <t>2.1.3</t>
  </si>
  <si>
    <t>47.01.080</t>
  </si>
  <si>
    <t>REGISTRO DE GAVETA EM LATÃO FUNDIDO SEM ACABAMENTO, DN= 3´</t>
  </si>
  <si>
    <t>2.1.4</t>
  </si>
  <si>
    <t>47.20.300</t>
  </si>
  <si>
    <t>CHAVE DE FLUXO DE ÁGUA COM RETARDO PARA TUBULAÇÕES COM DIÂMETRO NOMINAL DE 1" A 6" - CONEXÃO BSP</t>
  </si>
  <si>
    <t>2.1.5</t>
  </si>
  <si>
    <t>47.01.070</t>
  </si>
  <si>
    <t>REGISTRO DE GAVETA EM LATÃO FUNDIDO SEM ACABAMENTO, DN= 2 1/2´</t>
  </si>
  <si>
    <t>2.1.6</t>
  </si>
  <si>
    <t>46.07.080</t>
  </si>
  <si>
    <t>TUBO DE FERRO GALVANIZADO DN= 3´, INCLUSIVE CONEXÕES</t>
  </si>
  <si>
    <t>2.1.7</t>
  </si>
  <si>
    <t>46.07.070</t>
  </si>
  <si>
    <t>TUBO DE FERRO GALVANIZADO DN= 2 1/2´, INCLUSIVE CONEXÕES</t>
  </si>
  <si>
    <t>2.1.8</t>
  </si>
  <si>
    <t>43.10.490</t>
  </si>
  <si>
    <t>CONJUNTO MOTOR-BOMBA (CENTRÍFUGA) 5 CV, MULTIESTÁGIO, HMAN= 25 A 50 MCA, Q= 21,0 A 13,3 M³/H</t>
  </si>
  <si>
    <t>2.1.9</t>
  </si>
  <si>
    <t>33.11.050</t>
  </si>
  <si>
    <t>ESMALTE À BASE DE ÁGUA EM SUPERFÍCIE METÁLICA, INCLUSIVE PREPARO</t>
  </si>
  <si>
    <t>2.1.10</t>
  </si>
  <si>
    <t>50.01.330</t>
  </si>
  <si>
    <t>ABRIGO DE HIDRANTE DE 2 1/2´ COMPLETO - INCLUSIVE MANGUEIRA DE 30 M (2 X 15 M)</t>
  </si>
  <si>
    <t>2.1.11</t>
  </si>
  <si>
    <t>08.08.012</t>
  </si>
  <si>
    <t>REGISTRO DE RECALQUE NO PASSEIO (RR-01)</t>
  </si>
  <si>
    <t>2.2</t>
  </si>
  <si>
    <t>Instalações Elétricas</t>
  </si>
  <si>
    <t>2.2.1</t>
  </si>
  <si>
    <t>50.01.090</t>
  </si>
  <si>
    <t>BOTOEIRA PARA ACIONAMENTO DE BOMBA DE INCÊNDIO TIPO QUEBRA-VIDRO</t>
  </si>
  <si>
    <t>2.2.2</t>
  </si>
  <si>
    <t>50.05.170</t>
  </si>
  <si>
    <t>ACIONADOR MANUAL TIPO QUEBRA VIDRO, EM CAIXA PLÁSTICA</t>
  </si>
  <si>
    <t>2.2.3</t>
  </si>
  <si>
    <t>50.05.230</t>
  </si>
  <si>
    <t>SIRENE AUDIOVISUAL TIPO ENDEREÇÁVEL</t>
  </si>
  <si>
    <t>2.2.4</t>
  </si>
  <si>
    <t>50.05.270</t>
  </si>
  <si>
    <t>CENTRAL DE DETECÇÃO E ALARME DE INCÊNDIO COMPLETA, AUTONOMIA DE 1 HORA PARA 12 LAÇOS, 220 V/12 V</t>
  </si>
  <si>
    <t>2.2.5</t>
  </si>
  <si>
    <t>50.05.080</t>
  </si>
  <si>
    <t>LUMINÁRIA PARA UNIDADE CENTRALIZADA DE SOBREPOR COMPLETA COM LÂMPADAS FLURESCENTES COMPACTAS DE 15W.</t>
  </si>
  <si>
    <t>2.2.6</t>
  </si>
  <si>
    <t>2.2.7</t>
  </si>
  <si>
    <t>38.04.040</t>
  </si>
  <si>
    <t>ELETRODUTO GALVANIZADO, MÉDIO DE 3/4´ - COM ACESSÓRIOS</t>
  </si>
  <si>
    <t>2.2.8</t>
  </si>
  <si>
    <t>40.06.040</t>
  </si>
  <si>
    <t>CONDULETE METÁLICO DE 3/4´</t>
  </si>
  <si>
    <t>CJ</t>
  </si>
  <si>
    <t>2.2.9</t>
  </si>
  <si>
    <t>39.02.016</t>
  </si>
  <si>
    <t>CABO DE COBRE DE 2,5 MM², ISOLAMENTO 750 V - ISOLAÇÃO EM PVC 70°C</t>
  </si>
  <si>
    <t>2.2.10</t>
  </si>
  <si>
    <t>40.04.450</t>
  </si>
  <si>
    <t>TOMADA 2P+T DE 10 A - 250 V, COMPLETA</t>
  </si>
  <si>
    <t>2.2.11</t>
  </si>
  <si>
    <t>37.13.800</t>
  </si>
  <si>
    <t>MINI-DISJUNTOR TERMOMAGNÉTICO, UNIPOLAR 127/220 V, CORRENTE DE 10 A ATÉ 32 A</t>
  </si>
  <si>
    <t>2.2.12</t>
  </si>
  <si>
    <t>39.24.151</t>
  </si>
  <si>
    <t>CABO DE COBRE FLEXÍVEL DE 3 X 1,5 MM², ISOLAMENTO 500 V - ISOLAÇÃO PP 70° C</t>
  </si>
  <si>
    <t>2.2.13</t>
  </si>
  <si>
    <t>38.01.060</t>
  </si>
  <si>
    <t>ELETRODUTO DE PVC RÍGIDO ROSCÁVEL DE 1´ - COM ACESSÓRIOS</t>
  </si>
  <si>
    <t>2.2.14</t>
  </si>
  <si>
    <t>38.04.060</t>
  </si>
  <si>
    <t>ELETRODUTO GALVANIZADO, MÉDIO DE 1´ - COM ACESSÓRIOS</t>
  </si>
  <si>
    <t>2.2.15</t>
  </si>
  <si>
    <t>40.06.060</t>
  </si>
  <si>
    <t>CONDULETE METÁLICO DE 1´</t>
  </si>
  <si>
    <t>2.3</t>
  </si>
  <si>
    <t>Acessórios</t>
  </si>
  <si>
    <t>2.3.1</t>
  </si>
  <si>
    <t>50.10.060</t>
  </si>
  <si>
    <t>EXTINTOR MANUAL DE PÓ QUÍMICO SECO BC - CAPACIDADE DE 8 KG</t>
  </si>
  <si>
    <t>2.3.2</t>
  </si>
  <si>
    <t>50.10.100</t>
  </si>
  <si>
    <t>EXTINTOR MANUAL DE ÁGUA PRESSURIZADA - CAPACIDADE DE 10 LITROS</t>
  </si>
  <si>
    <t>2.3.3</t>
  </si>
  <si>
    <t>50.20.130</t>
  </si>
  <si>
    <t>RECARGA DE EXTINTOR DE PÓ QUÍMICO SECO</t>
  </si>
  <si>
    <t>KG</t>
  </si>
  <si>
    <t>2.3.4</t>
  </si>
  <si>
    <t>50.20.110</t>
  </si>
  <si>
    <t>RECARGA DE EXTINTOR DE ÁGUA PRESSURIZADA</t>
  </si>
  <si>
    <t>L</t>
  </si>
  <si>
    <t>2.3.5</t>
  </si>
  <si>
    <t>97.02.194</t>
  </si>
  <si>
    <t>PLACA DE SINALIZAÇÃO EM PVC FOTOLUMINESCENTE (150x150mm), COM INDICAÇÃO DE EQUIPAMENTOS DE COMBATE À INCÊNDIO E ALARME</t>
  </si>
  <si>
    <t>2.3.6</t>
  </si>
  <si>
    <t>28.20.850</t>
  </si>
  <si>
    <t>BARRA ANTIPÂNICO PARA PORTA DUPLA COM TRAVAMENTOS HORIZONTAL E VERTICAL COMPLETA, COM MAÇANETA TIPO ALAVANCA E CHAVE, PARA VÃOS DE 1,70 A 2,60 M</t>
  </si>
  <si>
    <t>3.0</t>
  </si>
  <si>
    <t>Serviços Complementares</t>
  </si>
  <si>
    <t>3.1</t>
  </si>
  <si>
    <t>06.11.040</t>
  </si>
  <si>
    <t>REATERRO MANUAL APILOADO SEM CONTROLE DE COMPACTAÇÃO</t>
  </si>
  <si>
    <t>3.2</t>
  </si>
  <si>
    <t>24.02.010</t>
  </si>
  <si>
    <t>PORTA EM FERRO DE ABRIR, PARA RECEBER VIDRO, SOB MEDIDA</t>
  </si>
  <si>
    <t>3.3</t>
  </si>
  <si>
    <t>24.20.020</t>
  </si>
  <si>
    <t>RECOLOCAÇÃO DE ESQUADRIAS METÁLICAS</t>
  </si>
  <si>
    <t>3.4</t>
  </si>
  <si>
    <t>08.80.040</t>
  </si>
  <si>
    <t>LAUDO COM TESTE DE ESTANQUEIDADE EM INSTAL.DE REDES DE DISTRIB.DE GÁSES COMBUST.NBR 15526/07</t>
  </si>
  <si>
    <t>3.5</t>
  </si>
  <si>
    <t>SUBTOTAL</t>
  </si>
  <si>
    <t>ESCOLA: EMEB “Profª Sylvia Ferreira Jorge Schaffer”</t>
  </si>
  <si>
    <t>Remoções e Demolições</t>
  </si>
  <si>
    <t>1.1.1</t>
  </si>
  <si>
    <t>1.1.2</t>
  </si>
  <si>
    <t>1.1.3</t>
  </si>
  <si>
    <t>1.1.4</t>
  </si>
  <si>
    <t>04.09.160</t>
  </si>
  <si>
    <t>RETIRADA DE ENTELAMENTO METÁLICO EM GERAL</t>
  </si>
  <si>
    <t>1.1.5</t>
  </si>
  <si>
    <t>1.1.6</t>
  </si>
  <si>
    <t>03.01.020</t>
  </si>
  <si>
    <t>DEMOLIÇÃO MANUAL DE CONCRETO SIMPLES</t>
  </si>
  <si>
    <t>1.1.7</t>
  </si>
  <si>
    <t>32.10.060</t>
  </si>
  <si>
    <t>PROTEÇÃO ANTICORROSIVA, A BASE DE RESINA EPÓXI COM ALCATRÃO, PARA RAMAIS SOB A TERRA, COM DN ACIMA DE 1´ ATÉ 2´</t>
  </si>
  <si>
    <t>2.1.12</t>
  </si>
  <si>
    <t>40.06.160</t>
  </si>
  <si>
    <t>CONDULETE METÁLICO DE 3´</t>
  </si>
  <si>
    <t>24.02.060</t>
  </si>
  <si>
    <t>PORTA/PORTÃO DE ABRIR EM CHAPA, SOB MEDIDA</t>
  </si>
  <si>
    <t>11.04.020</t>
  </si>
  <si>
    <t>CONCRETO NÃO ESTRUTURAL EXECUTADO NO LOCAL, MÍNIMO 150 KG CIMENTO / M³</t>
  </si>
  <si>
    <t>08.80.095</t>
  </si>
  <si>
    <t>EXTINTOR DE INCENDIO DE AGUA PRESSURIZADA 10L : RECARGA</t>
  </si>
  <si>
    <t>08.80.093</t>
  </si>
  <si>
    <t>RECARGA DE EXTINTOR DE PO QUIMICO DE 4 KG</t>
  </si>
  <si>
    <t>08.80.091</t>
  </si>
  <si>
    <t>RECARGA DE EXTINTOR DE GAS CARBONICO DE 6 LITROS</t>
  </si>
  <si>
    <t>3.6</t>
  </si>
  <si>
    <t>3.7</t>
  </si>
  <si>
    <t>ESCOLA: EMEB "Prof. Maria Ap. de Melo e Souza e NMES Prof. Luiz Carlos Bergamo"</t>
  </si>
  <si>
    <t>14.04.210</t>
  </si>
  <si>
    <t>ALVENARIA DE BLOCO CERÂMICO DE VEDAÇÃO, USO REVESTIDO, DE 14 CM</t>
  </si>
  <si>
    <t>04.30.080</t>
  </si>
  <si>
    <t>REMOÇÃO DE HIDRANTE DE PAREDE COMPLETO</t>
  </si>
  <si>
    <t>04.12.020</t>
  </si>
  <si>
    <t>RETIRADA DE CONJUNTO MOTOR-BOMBA</t>
  </si>
  <si>
    <t>ESMALTE EM SUPERFÍCIE METÁLICA, INCLUSIVE PREPARO</t>
  </si>
  <si>
    <t>50.01.340</t>
  </si>
  <si>
    <t>ABRIGO PARA REGISTRO DE RECALQUE TIPO COLUNA, COMPLETO - INCLUSIVE TUBULAÇÕES E VÁLVULAS</t>
  </si>
  <si>
    <t>24.03.320</t>
  </si>
  <si>
    <t>CORRIMÃO TUBULAR EM AÇO GALVANIZADO, DIÂMETRO 2´</t>
  </si>
  <si>
    <t>16.01.064</t>
  </si>
  <si>
    <t>PT-29 PORTAO DE TELA PARA QUADRA</t>
  </si>
  <si>
    <t>M2</t>
  </si>
  <si>
    <t>24.02.040</t>
  </si>
  <si>
    <t>PORTA/PORTÃO TIPO GRADIL SOB MEDIDA</t>
  </si>
  <si>
    <t>3.8</t>
  </si>
  <si>
    <t>3.9</t>
  </si>
  <si>
    <t>3.10</t>
  </si>
  <si>
    <t>ESCOLA: EMEB “Arthur Oliva”</t>
  </si>
  <si>
    <t>1.1.8</t>
  </si>
  <si>
    <t>1.1.9</t>
  </si>
  <si>
    <t>1.1.10</t>
  </si>
  <si>
    <t>50.10.140</t>
  </si>
  <si>
    <t>EXTINTOR MANUAL DE GÁS CARBÔNICO 5 BC - CAPACIDADE DE 6 KG</t>
  </si>
  <si>
    <t>28.20.840</t>
  </si>
  <si>
    <t>BARRA ANTIPÂNICO PARA PORTA DUPLA COM TRAVAMENTOS HORIZONTAL E VERTICAL COMPLETA, COM MAÇANETA TIPO ALAVANCA E CHAVE, PARA VÃOS DE 1,40 A 1,60 M</t>
  </si>
  <si>
    <t>2.3.7</t>
  </si>
  <si>
    <t>06.03.017</t>
  </si>
  <si>
    <t>BP-02 BARRA ANTIPANICO DUPLA</t>
  </si>
  <si>
    <t>24.02.100</t>
  </si>
  <si>
    <t>PORTÃO TUBULAR EM TELA DE AÇO GALVANIZADO ATÉ 2,50 M DE ALTURA, COMPLETO</t>
  </si>
  <si>
    <t>06.03.100</t>
  </si>
  <si>
    <t>CO-34 CORRIMÃO DUPLO AÇO GALVANIZADO COM PINTURA ESMALTE.</t>
  </si>
  <si>
    <t>06.03.102</t>
  </si>
  <si>
    <t>CO-36 CORRIMÃO DUPLO INTERMEDIÁRIO AÇO GALVANIZADO COM PINTURA ESMALTE</t>
  </si>
  <si>
    <t>ESCOLA: EMEB “Prof. Alcinea Gouveia de Freitas”</t>
  </si>
  <si>
    <t>ESMALTE Á BASE DE ÁGUA EM SUPERFÍCIE METÁLICA, INCLUSIVE PREPARO</t>
  </si>
  <si>
    <t>50.05.070</t>
  </si>
  <si>
    <t>ESCOLA: EMEB "Prof. Victória Olivito Nonino"</t>
  </si>
  <si>
    <t>04.09.080</t>
  </si>
  <si>
    <t>RETIRADA DE BATENTE, CORRIMÃO OU PEÇAS LINEARES METÁLICAS, FIXADOS</t>
  </si>
  <si>
    <t>28.20.030</t>
  </si>
  <si>
    <t>BARRA ANTIPÂNICO DE SOBREPOR PARA PORTA DE 1 FOLHA</t>
  </si>
  <si>
    <t>ESCOLA: EMEB “Coronel Francisco Orlando”</t>
  </si>
  <si>
    <t>6,00</t>
  </si>
  <si>
    <t>1,00</t>
  </si>
  <si>
    <t>15,30</t>
  </si>
  <si>
    <t>18,27</t>
  </si>
  <si>
    <t>04.20.040</t>
  </si>
  <si>
    <t>REMOÇÃO DE LÂMPADA</t>
  </si>
  <si>
    <t>2,00</t>
  </si>
  <si>
    <t>5,76</t>
  </si>
  <si>
    <t>5,00</t>
  </si>
  <si>
    <t>13,30</t>
  </si>
  <si>
    <t>2,01</t>
  </si>
  <si>
    <t>Combate à Incêndio</t>
  </si>
  <si>
    <t>Instalações Hidráulica</t>
  </si>
  <si>
    <t>4,65</t>
  </si>
  <si>
    <t>212,13</t>
  </si>
  <si>
    <t>104,56</t>
  </si>
  <si>
    <t>7,00</t>
  </si>
  <si>
    <t>27,00</t>
  </si>
  <si>
    <t>140,00</t>
  </si>
  <si>
    <t>84,00</t>
  </si>
  <si>
    <t>280,00</t>
  </si>
  <si>
    <t>28,00</t>
  </si>
  <si>
    <t>37,04</t>
  </si>
  <si>
    <t>86,26</t>
  </si>
  <si>
    <t>12,00</t>
  </si>
  <si>
    <t>EXTINTOR MANUAL DE ÁGUA PRESSURIZADA - CAPACIDADE DE 10
LITROS</t>
  </si>
  <si>
    <t>4,00</t>
  </si>
  <si>
    <t>12,20</t>
  </si>
  <si>
    <t>CONCRETO NÃO ESTRUTURAL EXECUTADO NO LOCAL, MÍNIMO 150
KG CIMENTO / M³</t>
  </si>
  <si>
    <t>3,01</t>
  </si>
  <si>
    <t>14.01.020</t>
  </si>
  <si>
    <t>ALVENARIA DE EMBASAMENTO EM TIJOLO MACIÇO COMUM</t>
  </si>
  <si>
    <t>12,60</t>
  </si>
  <si>
    <t>24.02.270</t>
  </si>
  <si>
    <t>PORTÃO DE 2 FOLHAS, TUBULAR EM TELA DE AÇO GALVANIZADO ACIMA DE 2,50 M DE ALTURA, COMPLETO</t>
  </si>
  <si>
    <t>18,00</t>
  </si>
  <si>
    <t>ESCOLA: EMEB Profª Iracema Miele</t>
  </si>
  <si>
    <t>ESMALTE À BASE DE ÁGUA EM SUPERFICIE METÁLICA, INCLUSIVE PREPARO</t>
  </si>
  <si>
    <t>2.1.13</t>
  </si>
  <si>
    <t>08.02.002</t>
  </si>
  <si>
    <t>AG-05 ABRIGO PARA GAS COM 4 CILINDROS DE 45 KG</t>
  </si>
  <si>
    <t>2.1.14</t>
  </si>
  <si>
    <t>2.1.15</t>
  </si>
  <si>
    <t>ESCOLA: EMEB Maurício Leite de Moraes</t>
  </si>
  <si>
    <t>04.09.060</t>
  </si>
  <si>
    <t>RETIRADA DE BATENTE, CORRIMÃO OU PEÇAS LINEARES METÁLICAS, CHUMBADOS</t>
  </si>
  <si>
    <t>ESCOLA: EMEB Pedro Bordignon Neto</t>
  </si>
  <si>
    <t>03.04.020</t>
  </si>
  <si>
    <t>DEMOLIÇÃO MANUAL DE REVESTIMENTO CERÂMICO, INCLUINDO A BASE</t>
  </si>
  <si>
    <t>18.06.350</t>
  </si>
  <si>
    <t>ASSENTAMENTO DE PISOS E REVESTIMENTOS CERÂMICOS COM ARGAMASSA MISTA</t>
  </si>
  <si>
    <t>ESCOLA: EMEB “Prof. Maria Lucia Berti”</t>
  </si>
  <si>
    <t>03.03.060</t>
  </si>
  <si>
    <t>DEMOLIÇÃO MANUAL DE REVESTIMENTO EM MASSA DE PISO</t>
  </si>
  <si>
    <t>46.10.010</t>
  </si>
  <si>
    <t>TUBO DE COBRE CLASSE A, DN= 15MM (1/2´), INCLUSIVE CONEXÕES</t>
  </si>
  <si>
    <t>2.1.16</t>
  </si>
  <si>
    <t>09.02.020</t>
  </si>
  <si>
    <t>FORMA PLANA EM COMPENSADO PARA ESTRUTURA CONVENCIONAL</t>
  </si>
  <si>
    <t>ESCOLA:EMEB “Enfa Maria Magdalena Brasil”</t>
  </si>
  <si>
    <t>04.09.100</t>
  </si>
  <si>
    <t>RETIRADA DE GUARDA-CORPO OU GRADIL EM GERAL</t>
  </si>
  <si>
    <t>06.03.107</t>
  </si>
  <si>
    <t>CO-41 GUARDA-CORPO COM CHAPA PERFURADA H=110CM AÇO GALVANIZADO COM PINTURA ESMALTE</t>
  </si>
  <si>
    <t>ESCOLA: EMEB “Izolina Zancopé Munari”</t>
  </si>
  <si>
    <t>1.1.11</t>
  </si>
  <si>
    <t>3.3.1</t>
  </si>
  <si>
    <t>3.3.2</t>
  </si>
  <si>
    <t>3.3.3</t>
  </si>
  <si>
    <t>3.3.4</t>
  </si>
  <si>
    <t>3.3.5</t>
  </si>
  <si>
    <t>3.3.6</t>
  </si>
  <si>
    <t>08.08.090</t>
  </si>
  <si>
    <t>TREINAMENTO BÁSICO PARA BRIGADA DE INCÊNDIO INCLUSO EQUIPAMENTOS (POR PARTICIPANTE)</t>
  </si>
  <si>
    <t>TOTAL</t>
  </si>
  <si>
    <t>__________________________________________________________</t>
  </si>
  <si>
    <t>LEONARDO DONIZETI ALVES</t>
  </si>
  <si>
    <t>Secretário Municipal de Infra Estrutura</t>
  </si>
  <si>
    <t>Orlândia-SP, 28 de Abril de 2022</t>
  </si>
  <si>
    <t>DESCRIÇÃO</t>
  </si>
  <si>
    <t>ANEXO IV - CRONOGRAMA FÍSICO-FINANCEIRO</t>
  </si>
  <si>
    <r>
      <rPr>
        <b/>
        <sz val="12"/>
        <rFont val="Arial Narrow"/>
        <family val="2"/>
        <charset val="1"/>
      </rPr>
      <t>Contratante:</t>
    </r>
    <r>
      <rPr>
        <sz val="12"/>
        <rFont val="Arial Narrow"/>
        <family val="2"/>
        <charset val="1"/>
      </rPr>
      <t xml:space="preserve"> Prefeitura Municipal de Orlândia </t>
    </r>
  </si>
  <si>
    <r>
      <rPr>
        <b/>
        <sz val="12"/>
        <rFont val="Arial Narrow"/>
        <family val="2"/>
        <charset val="1"/>
      </rPr>
      <t xml:space="preserve">BDI Serviços: </t>
    </r>
    <r>
      <rPr>
        <sz val="12"/>
        <rFont val="Arial Narrow"/>
        <family val="2"/>
        <charset val="1"/>
      </rPr>
      <t>22,03%</t>
    </r>
  </si>
  <si>
    <t>PRAZO EM DIAS</t>
  </si>
  <si>
    <t>1º mês</t>
  </si>
  <si>
    <t>Objeto:</t>
  </si>
  <si>
    <t>DEMOSTRATIVO DA COMPOSIÇÃO DO B.D.I</t>
  </si>
  <si>
    <t>G + S</t>
  </si>
  <si>
    <t>Garantia + Seguro</t>
  </si>
  <si>
    <t>%</t>
  </si>
  <si>
    <t>Do custo direto da obra</t>
  </si>
  <si>
    <t>R</t>
  </si>
  <si>
    <t>Risco</t>
  </si>
  <si>
    <t>DF</t>
  </si>
  <si>
    <t>Despesas financeiras</t>
  </si>
  <si>
    <t>AC</t>
  </si>
  <si>
    <t>Administração central</t>
  </si>
  <si>
    <t>Lucro</t>
  </si>
  <si>
    <t>I</t>
  </si>
  <si>
    <t>Impostos (PIS, Cofins, ISS, CPRB)</t>
  </si>
  <si>
    <t>PIS</t>
  </si>
  <si>
    <t>Confins</t>
  </si>
  <si>
    <t>ISS</t>
  </si>
  <si>
    <t>CPRB</t>
  </si>
  <si>
    <t>Taxas diversas</t>
  </si>
  <si>
    <t>B.D.I.</t>
  </si>
  <si>
    <t>BDI CALCULADO DE ACORDO COM AS RECOMENDAÇÕES DO TRIBUNAL DE CONTAS DA UNIÃO
FONTE:
- Acórdão Nº 2622/2013-P.</t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</si>
  <si>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Fernanda da Silva Fonseca - Avenida L, 381 – Jardim Vale Formoso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</si>
  <si>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Isaura Roque Quércia - Avenida V, 740 - Jardim Santa Rita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</si>
  <si>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Irmã de Miranda Mello - Rua 10, 992 – Centro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</si>
  <si>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Izolina Zancopé Munari - Rua 26, 1919 - Jardim Cidade Alta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</si>
  <si>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Iracema Miele - Avenida 11, 986 – Centro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</si>
  <si>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Prof. Maria Lucia Berti - Rua 05, 1630 - Jardim Nova Orlândia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</si>
  <si>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Odette Leite de Moraes - Avenida H, 1394 - Jardim das Flores.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</si>
  <si>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Enfa. Maria Magdalena Brasil  - Rua 04,  465 A - Jardim Boa Vista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</si>
  <si>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Prof. Alcinea Gouveia de Freitas - Avenida Vinte, 2506 - Julio Bucci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</si>
  <si>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Coronel Francisco Orlando - Rua Quatro, 146 – Centro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</si>
  <si>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Maurício Leite de Moraes - Rua 26, 1625 – Jardim Cidade Alta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</si>
  <si>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Prof. Victória Olivito Nonino - Rua 14, 1303 A – Jardim Siena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</si>
  <si>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Arthur Oliva - Av. D, 600 - Jardim Boa Vista.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</si>
  <si>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Profª Sylvia Ferreira Jorge Schaffer - Rua 12, 2291 – Jardim Santa Rita.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</si>
  <si>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Prof. Maria Ap. de Melo e Souza e NMES Prof. Luiz Carlos Bergamo – Avenida M, 960- Bairro Jardim Siena</t>
    </r>
  </si>
  <si>
    <r>
      <rPr>
        <sz val="12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2"/>
        <color rgb="FF000000"/>
        <rFont val="Times New Roman"/>
        <family val="1"/>
        <charset val="1"/>
      </rPr>
      <t>EMEB Pedro Bordignon Neto – Avenida 11, 138 A – Jardim Bandeirantes</t>
    </r>
  </si>
  <si>
    <t>COMPANHIA DE DESENVOLVIMENTO HABITACIONAL E URBANO</t>
  </si>
  <si>
    <t>DO ESTADO DE SÃO PAULO</t>
  </si>
  <si>
    <t>BOLETIM REFERENCIAL DE CUSTOS - TABELA DE SERVIÇOS</t>
  </si>
  <si>
    <t>SEM DESONERAÇÃO</t>
  </si>
  <si>
    <t>Versão 185</t>
  </si>
  <si>
    <t>Data base: FEVEREIRO/22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</si>
  <si>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</si>
  <si>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</si>
  <si>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</si>
  <si>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</si>
  <si>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</si>
  <si>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</si>
  <si>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</si>
  <si>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</si>
  <si>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01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</si>
  <si>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</si>
  <si>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</si>
  <si>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</si>
  <si>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</si>
  <si>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</si>
  <si>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</si>
  <si>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</si>
  <si>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</si>
  <si>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</si>
  <si>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</si>
  <si>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</si>
  <si>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</si>
  <si>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</si>
  <si>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</si>
  <si>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</si>
  <si>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</si>
  <si>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</si>
  <si>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</si>
  <si>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</si>
  <si>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</si>
  <si>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</si>
  <si>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</si>
  <si>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</si>
  <si>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</si>
  <si>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</si>
  <si>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</si>
  <si>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</si>
  <si>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</si>
  <si>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</si>
  <si>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</si>
  <si>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</si>
  <si>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</si>
  <si>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</si>
  <si>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</si>
  <si>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</si>
  <si>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</si>
  <si>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</si>
  <si>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</si>
  <si>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</si>
  <si>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</si>
  <si>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</si>
  <si>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</si>
  <si>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</si>
  <si>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</si>
  <si>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</si>
  <si>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</si>
  <si>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</si>
  <si>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</si>
  <si>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</si>
  <si>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</si>
  <si>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</si>
  <si>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</si>
  <si>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</si>
  <si>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</si>
  <si>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01.20.691</t>
  </si>
  <si>
    <t>Levantamento planimétrico cadastral com áreas ocupadas predominantemente por comunidades - área até 20.000 m² (mínimo de 3.500 m²)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</si>
  <si>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</si>
  <si>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</si>
  <si>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</si>
  <si>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</si>
  <si>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</si>
  <si>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</si>
  <si>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</si>
  <si>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</si>
  <si>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</si>
  <si>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</si>
  <si>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</si>
  <si>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</si>
  <si>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</si>
  <si>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</si>
  <si>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</si>
  <si>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</si>
  <si>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</si>
  <si>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</si>
  <si>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</si>
  <si>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</si>
  <si>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</si>
  <si>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</si>
  <si>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</si>
  <si>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</si>
  <si>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</si>
  <si>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</si>
  <si>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</si>
  <si>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</si>
  <si>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</si>
  <si>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</si>
  <si>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</si>
  <si>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</si>
  <si>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</si>
  <si>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</si>
  <si>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</si>
  <si>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</si>
  <si>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</si>
  <si>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</si>
  <si>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</si>
  <si>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</si>
  <si>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</si>
  <si>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</si>
  <si>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</si>
  <si>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</si>
  <si>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</si>
  <si>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</si>
  <si>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</si>
  <si>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</si>
  <si>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</si>
  <si>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</si>
  <si>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</si>
  <si>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</si>
  <si>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</si>
  <si>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</si>
  <si>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</si>
  <si>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</si>
  <si>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</si>
  <si>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</si>
  <si>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</si>
  <si>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</si>
  <si>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</si>
  <si>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</si>
  <si>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</si>
  <si>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</si>
  <si>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</si>
  <si>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</si>
  <si>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</si>
  <si>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</si>
  <si>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</si>
  <si>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</si>
  <si>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</si>
  <si>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01.23.056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</si>
  <si>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</si>
  <si>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</si>
  <si>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</si>
  <si>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</si>
  <si>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</si>
  <si>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</si>
  <si>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</si>
  <si>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</si>
  <si>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</si>
  <si>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1/4" em concreto armado</t>
  </si>
  <si>
    <t>01.23.150</t>
  </si>
  <si>
    <t>Furação de 1 1/2" em concreto armado</t>
  </si>
  <si>
    <t>01.23.160</t>
  </si>
  <si>
    <t>Furação de 2 1/4" em concreto armado</t>
  </si>
  <si>
    <t>01.23.190</t>
  </si>
  <si>
    <t>Furação de 2 1/2"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</si>
  <si>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</si>
  <si>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</si>
  <si>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</si>
  <si>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</si>
  <si>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</si>
  <si>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</si>
  <si>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</si>
  <si>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</si>
  <si>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</si>
  <si>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</si>
  <si>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</si>
  <si>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</si>
  <si>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</si>
  <si>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</si>
  <si>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</si>
  <si>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</si>
  <si>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</si>
  <si>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</si>
  <si>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</si>
  <si>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</si>
  <si>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</si>
  <si>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</si>
  <si>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</si>
  <si>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</si>
  <si>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</si>
  <si>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1" em concreto armado</t>
  </si>
  <si>
    <t>01.23.260</t>
  </si>
  <si>
    <t>Furação de 2" em concreto armado</t>
  </si>
  <si>
    <t>01.23.264</t>
  </si>
  <si>
    <t>Furação de 3"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</si>
  <si>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</si>
  <si>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</si>
  <si>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</si>
  <si>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</si>
  <si>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</si>
  <si>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</si>
  <si>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</si>
  <si>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</si>
  <si>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</si>
  <si>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</si>
  <si>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</si>
  <si>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</si>
  <si>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</si>
  <si>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</si>
  <si>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</si>
  <si>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</si>
  <si>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</si>
  <si>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</si>
  <si>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</si>
  <si>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</si>
  <si>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</si>
  <si>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</si>
  <si>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</si>
  <si>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</si>
  <si>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</si>
  <si>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</si>
  <si>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</si>
  <si>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</si>
  <si>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</si>
  <si>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</si>
  <si>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</si>
  <si>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</si>
  <si>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</si>
  <si>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</si>
  <si>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</si>
  <si>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</si>
  <si>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</si>
  <si>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</si>
  <si>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</si>
  <si>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</si>
  <si>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</si>
  <si>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</si>
  <si>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</si>
  <si>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</si>
  <si>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</si>
  <si>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</si>
  <si>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</si>
  <si>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</si>
  <si>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</si>
  <si>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</si>
  <si>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</si>
  <si>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</si>
  <si>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</si>
  <si>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</si>
  <si>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</si>
  <si>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</si>
  <si>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</si>
  <si>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</si>
  <si>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</si>
  <si>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</si>
  <si>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</si>
  <si>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</si>
  <si>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</si>
  <si>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</si>
  <si>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</si>
  <si>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</si>
  <si>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</si>
  <si>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</si>
  <si>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</si>
  <si>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</si>
  <si>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</si>
  <si>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</si>
  <si>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</si>
  <si>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</si>
  <si>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</si>
  <si>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</si>
  <si>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</si>
  <si>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</si>
  <si>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</si>
  <si>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</si>
  <si>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</si>
  <si>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</si>
  <si>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</si>
  <si>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</si>
  <si>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</si>
  <si>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</si>
  <si>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</si>
  <si>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</si>
  <si>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</si>
  <si>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</si>
  <si>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</si>
  <si>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</si>
  <si>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</si>
  <si>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</si>
  <si>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</si>
  <si>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</si>
  <si>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</si>
  <si>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</si>
  <si>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</si>
  <si>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</si>
  <si>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</si>
  <si>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</si>
  <si>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</si>
  <si>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</si>
  <si>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</si>
  <si>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</si>
  <si>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</si>
  <si>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</si>
  <si>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</si>
  <si>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</si>
  <si>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</si>
  <si>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</si>
  <si>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</si>
  <si>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</si>
  <si>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</si>
  <si>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</si>
  <si>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</si>
  <si>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</si>
  <si>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</si>
  <si>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</si>
  <si>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</si>
  <si>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</si>
  <si>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</si>
  <si>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</si>
  <si>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</si>
  <si>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</si>
  <si>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</si>
  <si>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</si>
  <si>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</si>
  <si>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</si>
  <si>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</si>
  <si>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</si>
  <si>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</si>
  <si>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</si>
  <si>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</si>
  <si>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</si>
  <si>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</si>
  <si>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</si>
  <si>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</si>
  <si>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</si>
  <si>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</si>
  <si>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</si>
  <si>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</si>
  <si>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</si>
  <si>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</si>
  <si>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</si>
  <si>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</si>
  <si>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</si>
  <si>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</si>
  <si>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</si>
  <si>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</si>
  <si>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</si>
  <si>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</si>
  <si>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</si>
  <si>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</si>
  <si>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</si>
  <si>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</si>
  <si>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</si>
  <si>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</si>
  <si>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</si>
  <si>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</si>
  <si>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</si>
  <si>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</si>
  <si>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</si>
  <si>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</si>
  <si>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</si>
  <si>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</si>
  <si>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</si>
  <si>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</si>
  <si>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</si>
  <si>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</si>
  <si>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</si>
  <si>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</si>
  <si>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</si>
  <si>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</si>
  <si>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</si>
  <si>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</si>
  <si>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</si>
  <si>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</si>
  <si>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</si>
  <si>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</si>
  <si>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</si>
  <si>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</si>
  <si>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</si>
  <si>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</si>
  <si>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</si>
  <si>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</si>
  <si>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</si>
  <si>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</si>
  <si>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</si>
  <si>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</si>
  <si>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</si>
  <si>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</si>
  <si>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</si>
  <si>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</si>
  <si>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</si>
  <si>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</si>
  <si>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</si>
  <si>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</si>
  <si>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</si>
  <si>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</si>
  <si>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</si>
  <si>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</si>
  <si>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</si>
  <si>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</si>
  <si>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</si>
  <si>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</si>
  <si>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</si>
  <si>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</si>
  <si>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</si>
  <si>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</si>
  <si>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</si>
  <si>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</si>
  <si>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</si>
  <si>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</si>
  <si>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</si>
  <si>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</si>
  <si>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</si>
  <si>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</si>
  <si>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</si>
  <si>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</si>
  <si>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</si>
  <si>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</si>
  <si>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</si>
  <si>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</si>
  <si>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</si>
  <si>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</si>
  <si>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</si>
  <si>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</si>
  <si>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</si>
  <si>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</si>
  <si>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</si>
  <si>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</si>
  <si>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</si>
  <si>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</si>
  <si>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</si>
  <si>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</si>
  <si>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</si>
  <si>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</si>
  <si>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</si>
  <si>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</si>
  <si>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</si>
  <si>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</si>
  <si>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</si>
  <si>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</si>
  <si>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</si>
  <si>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</si>
  <si>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</si>
  <si>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</si>
  <si>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</si>
  <si>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</si>
  <si>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</si>
  <si>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</si>
  <si>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</si>
  <si>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</si>
  <si>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</si>
  <si>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DEMOLICAO SEM REAPROVEITAMENTO</t>
  </si>
  <si>
    <t>03.01</t>
  </si>
  <si>
    <t>Demolição de concreto, lastro, mistura e afins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</si>
  <si>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</si>
  <si>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</si>
  <si>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</si>
  <si>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</si>
  <si>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</si>
  <si>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</si>
  <si>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</si>
  <si>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</si>
  <si>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</si>
  <si>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</si>
  <si>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</si>
  <si>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</si>
  <si>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</si>
  <si>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</si>
  <si>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</si>
  <si>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</si>
  <si>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</si>
  <si>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</si>
  <si>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</si>
  <si>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</si>
  <si>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</si>
  <si>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</si>
  <si>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</si>
  <si>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</si>
  <si>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</si>
  <si>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</si>
  <si>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</si>
  <si>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</si>
  <si>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</si>
  <si>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</si>
  <si>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</si>
  <si>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</si>
  <si>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Demolição manual de revestimento em massa de piso</t>
  </si>
  <si>
    <t>03.04</t>
  </si>
  <si>
    <t>Demolição de revestimento cerâmico e ladrilho hidráulico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</si>
  <si>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</si>
  <si>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</si>
  <si>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</si>
  <si>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</si>
  <si>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</si>
  <si>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</si>
  <si>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</si>
  <si>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</si>
  <si>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</si>
  <si>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</si>
  <si>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</si>
  <si>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</si>
  <si>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</si>
  <si>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</si>
  <si>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</si>
  <si>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</si>
  <si>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</si>
  <si>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</si>
  <si>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</si>
  <si>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</si>
  <si>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</si>
  <si>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</si>
  <si>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</si>
  <si>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</si>
  <si>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</si>
  <si>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</si>
  <si>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</si>
  <si>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</si>
  <si>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</si>
  <si>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</si>
  <si>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</si>
  <si>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</si>
  <si>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</si>
  <si>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</si>
  <si>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</si>
  <si>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</si>
  <si>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</si>
  <si>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</si>
  <si>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</si>
  <si>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</si>
  <si>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</si>
  <si>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</si>
  <si>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</si>
  <si>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</si>
  <si>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</si>
  <si>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</si>
  <si>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</si>
  <si>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</si>
  <si>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</si>
  <si>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</si>
  <si>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</si>
  <si>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</si>
  <si>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</si>
  <si>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</si>
  <si>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</si>
  <si>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</si>
  <si>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</si>
  <si>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</si>
  <si>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</si>
  <si>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</si>
  <si>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</si>
  <si>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</si>
  <si>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</si>
  <si>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</si>
  <si>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</si>
  <si>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</si>
  <si>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</si>
  <si>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</si>
  <si>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</si>
  <si>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</si>
  <si>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</si>
  <si>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</si>
  <si>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</si>
  <si>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</si>
  <si>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</si>
  <si>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</si>
  <si>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</si>
  <si>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</si>
  <si>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</si>
  <si>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</si>
  <si>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</si>
  <si>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</si>
  <si>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</si>
  <si>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</si>
  <si>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</si>
  <si>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</si>
  <si>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</si>
  <si>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</si>
  <si>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</si>
  <si>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</si>
  <si>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</si>
  <si>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</si>
  <si>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</si>
  <si>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</si>
  <si>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</si>
  <si>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</si>
  <si>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</si>
  <si>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</si>
  <si>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</si>
  <si>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</si>
  <si>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</si>
  <si>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</si>
  <si>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</si>
  <si>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</si>
  <si>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</si>
  <si>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</si>
  <si>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</si>
  <si>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</si>
  <si>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</si>
  <si>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</si>
  <si>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</si>
  <si>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</si>
  <si>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</si>
  <si>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</si>
  <si>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</si>
  <si>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</si>
  <si>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</si>
  <si>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</si>
  <si>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</si>
  <si>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</si>
  <si>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</si>
  <si>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</si>
  <si>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</si>
  <si>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</si>
  <si>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</si>
  <si>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</si>
  <si>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</si>
  <si>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</si>
  <si>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</si>
  <si>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</si>
  <si>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</si>
  <si>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</si>
  <si>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</si>
  <si>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</si>
  <si>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</si>
  <si>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</si>
  <si>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</si>
  <si>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</si>
  <si>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</si>
  <si>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</si>
  <si>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</si>
  <si>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</si>
  <si>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</si>
  <si>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</si>
  <si>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</si>
  <si>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</si>
  <si>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</si>
  <si>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</si>
  <si>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</si>
  <si>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</si>
  <si>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</si>
  <si>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</si>
  <si>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</si>
  <si>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</si>
  <si>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</si>
  <si>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</si>
  <si>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</si>
  <si>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</si>
  <si>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</si>
  <si>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</si>
  <si>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</si>
  <si>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</si>
  <si>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</si>
  <si>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</si>
  <si>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</si>
  <si>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</si>
  <si>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</si>
  <si>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</si>
  <si>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</si>
  <si>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Retirada de esquadria metálica em geral</t>
  </si>
  <si>
    <t>04.09.040</t>
  </si>
  <si>
    <t>Retirada de folha de esquadria metálica</t>
  </si>
  <si>
    <t>Retirada de batente, corrimão ou peças lineares metálicas, chumbados</t>
  </si>
  <si>
    <t>Retirada de batente, corrimão ou peças lineares metálicas, fixados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</si>
  <si>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</si>
  <si>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</si>
  <si>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</si>
  <si>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</si>
  <si>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</si>
  <si>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</si>
  <si>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</si>
  <si>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</si>
  <si>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</si>
  <si>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</si>
  <si>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</si>
  <si>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</si>
  <si>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</si>
  <si>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</si>
  <si>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</si>
  <si>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</si>
  <si>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</si>
  <si>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</si>
  <si>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</si>
  <si>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</si>
  <si>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</si>
  <si>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</si>
  <si>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</si>
  <si>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</si>
  <si>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</si>
  <si>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</si>
  <si>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</si>
  <si>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</si>
  <si>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</si>
  <si>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</si>
  <si>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</si>
  <si>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</si>
  <si>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</si>
  <si>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</si>
  <si>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</si>
  <si>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</si>
  <si>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</si>
  <si>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</si>
  <si>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</si>
  <si>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</si>
  <si>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</si>
  <si>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</si>
  <si>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</si>
  <si>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</si>
  <si>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</si>
  <si>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</si>
  <si>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</si>
  <si>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</si>
  <si>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</si>
  <si>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</si>
  <si>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</si>
  <si>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</si>
  <si>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</si>
  <si>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</si>
  <si>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</si>
  <si>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</si>
  <si>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</si>
  <si>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</si>
  <si>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</si>
  <si>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</si>
  <si>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</si>
  <si>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</si>
  <si>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</si>
  <si>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</si>
  <si>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</si>
  <si>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</si>
  <si>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</si>
  <si>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</si>
  <si>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</si>
  <si>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</si>
  <si>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</si>
  <si>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</si>
  <si>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</si>
  <si>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</si>
  <si>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</si>
  <si>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</si>
  <si>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</si>
  <si>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</si>
  <si>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</si>
  <si>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</si>
  <si>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</si>
  <si>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</si>
  <si>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</si>
  <si>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</si>
  <si>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</si>
  <si>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</si>
  <si>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</si>
  <si>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</si>
  <si>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</si>
  <si>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</si>
  <si>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</si>
  <si>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</si>
  <si>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</si>
  <si>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</si>
  <si>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</si>
  <si>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</si>
  <si>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</si>
  <si>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</si>
  <si>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</si>
  <si>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</si>
  <si>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</si>
  <si>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</si>
  <si>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</si>
  <si>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</si>
  <si>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</si>
  <si>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</si>
  <si>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</si>
  <si>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</si>
  <si>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</si>
  <si>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</si>
  <si>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</si>
  <si>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</si>
  <si>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</si>
  <si>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</si>
  <si>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</si>
  <si>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</si>
  <si>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</si>
  <si>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</si>
  <si>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</si>
  <si>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</si>
  <si>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</si>
  <si>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</si>
  <si>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</si>
  <si>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</si>
  <si>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</si>
  <si>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</si>
  <si>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</si>
  <si>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</si>
  <si>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</si>
  <si>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</si>
  <si>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</si>
  <si>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</si>
  <si>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</si>
  <si>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</si>
  <si>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</si>
  <si>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</si>
  <si>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</si>
  <si>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</si>
  <si>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</si>
  <si>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</si>
  <si>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</si>
  <si>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</si>
  <si>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</si>
  <si>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</si>
  <si>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</si>
  <si>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</si>
  <si>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</si>
  <si>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</si>
  <si>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</si>
  <si>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</si>
  <si>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</si>
  <si>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</si>
  <si>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</si>
  <si>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</si>
  <si>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</si>
  <si>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</si>
  <si>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</si>
  <si>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</si>
  <si>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</si>
  <si>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</si>
  <si>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</si>
  <si>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</si>
  <si>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</si>
  <si>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</si>
  <si>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</si>
  <si>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</si>
  <si>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</si>
  <si>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</si>
  <si>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</si>
  <si>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</si>
  <si>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</si>
  <si>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</si>
  <si>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</si>
  <si>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</si>
  <si>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</si>
  <si>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</si>
  <si>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</si>
  <si>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</si>
  <si>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</si>
  <si>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</si>
  <si>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</si>
  <si>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</si>
  <si>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</si>
  <si>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</si>
  <si>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</si>
  <si>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</si>
  <si>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</si>
  <si>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</si>
  <si>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</si>
  <si>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</si>
  <si>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</si>
  <si>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</si>
  <si>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</si>
  <si>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</si>
  <si>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</si>
  <si>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</si>
  <si>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</si>
  <si>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</si>
  <si>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</si>
  <si>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</si>
  <si>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</si>
  <si>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</si>
  <si>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</si>
  <si>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</si>
  <si>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</si>
  <si>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</si>
  <si>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</si>
  <si>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</si>
  <si>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</si>
  <si>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</si>
  <si>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</si>
  <si>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</si>
  <si>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</si>
  <si>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</si>
  <si>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</si>
  <si>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</si>
  <si>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</si>
  <si>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</si>
  <si>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</si>
  <si>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</si>
  <si>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</si>
  <si>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</si>
  <si>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</si>
  <si>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</si>
  <si>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</si>
  <si>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</si>
  <si>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</si>
  <si>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</si>
  <si>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</si>
  <si>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</si>
  <si>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</si>
  <si>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</si>
  <si>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</si>
  <si>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</si>
  <si>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</si>
  <si>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</si>
  <si>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</si>
  <si>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</si>
  <si>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</si>
  <si>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</si>
  <si>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</si>
  <si>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</si>
  <si>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</si>
  <si>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</si>
  <si>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</si>
  <si>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</si>
  <si>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</si>
  <si>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</si>
  <si>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</si>
  <si>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</si>
  <si>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</si>
  <si>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</si>
  <si>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</si>
  <si>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</si>
  <si>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</si>
  <si>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</si>
  <si>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</si>
  <si>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</si>
  <si>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</si>
  <si>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</si>
  <si>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</si>
  <si>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</si>
  <si>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</si>
  <si>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</si>
  <si>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</si>
  <si>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</si>
  <si>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</si>
  <si>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</si>
  <si>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</si>
  <si>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</si>
  <si>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</si>
  <si>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</si>
  <si>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</si>
  <si>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</si>
  <si>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</si>
  <si>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</si>
  <si>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</si>
  <si>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</si>
  <si>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</si>
  <si>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</si>
  <si>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</si>
  <si>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</si>
  <si>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</si>
  <si>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</si>
  <si>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</si>
  <si>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</si>
  <si>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</si>
  <si>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</si>
  <si>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</si>
  <si>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</si>
  <si>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</si>
  <si>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</si>
  <si>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</si>
  <si>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</si>
  <si>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</si>
  <si>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</si>
  <si>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</si>
  <si>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</si>
  <si>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</si>
  <si>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</si>
  <si>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</si>
  <si>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</si>
  <si>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</si>
  <si>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</si>
  <si>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</si>
  <si>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</si>
  <si>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</si>
  <si>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</si>
  <si>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</si>
  <si>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</si>
  <si>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</si>
  <si>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</si>
  <si>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</si>
  <si>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</si>
  <si>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</si>
  <si>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</si>
  <si>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</si>
  <si>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</si>
  <si>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</si>
  <si>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</si>
  <si>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</si>
  <si>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</si>
  <si>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</si>
  <si>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</si>
  <si>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</si>
  <si>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</si>
  <si>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</si>
  <si>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</si>
  <si>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</si>
  <si>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</si>
  <si>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</si>
  <si>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</si>
  <si>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</si>
  <si>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</si>
  <si>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</si>
  <si>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</si>
  <si>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</si>
  <si>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</si>
  <si>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</si>
  <si>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</si>
  <si>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</si>
  <si>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</si>
  <si>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</si>
  <si>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</si>
  <si>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</si>
  <si>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</si>
  <si>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</si>
  <si>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</si>
  <si>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</si>
  <si>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</si>
  <si>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</si>
  <si>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</si>
  <si>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</si>
  <si>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</si>
  <si>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</si>
  <si>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</si>
  <si>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</si>
  <si>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</si>
  <si>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</si>
  <si>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</si>
  <si>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</si>
  <si>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</si>
  <si>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</si>
  <si>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</si>
  <si>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</si>
  <si>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</si>
  <si>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</si>
  <si>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</si>
  <si>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</si>
  <si>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</si>
  <si>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</si>
  <si>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</si>
  <si>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</si>
  <si>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</si>
  <si>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</si>
  <si>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</si>
  <si>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</si>
  <si>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</si>
  <si>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</si>
  <si>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</si>
  <si>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</si>
  <si>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</si>
  <si>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</si>
  <si>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</si>
  <si>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</si>
  <si>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</si>
  <si>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</si>
  <si>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</si>
  <si>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</si>
  <si>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</si>
  <si>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</si>
  <si>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</si>
  <si>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</si>
  <si>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</si>
  <si>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</si>
  <si>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</si>
  <si>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</si>
  <si>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</si>
  <si>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</si>
  <si>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</si>
  <si>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</si>
  <si>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</si>
  <si>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</si>
  <si>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</si>
  <si>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</si>
  <si>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</si>
  <si>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</si>
  <si>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</si>
  <si>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</si>
  <si>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</si>
  <si>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</si>
  <si>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</si>
  <si>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</si>
  <si>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</si>
  <si>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</si>
  <si>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</si>
  <si>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</si>
  <si>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</si>
  <si>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</si>
  <si>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</si>
  <si>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</si>
  <si>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</si>
  <si>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</si>
  <si>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</si>
  <si>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</si>
  <si>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</si>
  <si>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</si>
  <si>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</si>
  <si>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</si>
  <si>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</si>
  <si>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</si>
  <si>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</si>
  <si>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</si>
  <si>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</si>
  <si>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</si>
  <si>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</si>
  <si>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</si>
  <si>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</si>
  <si>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</si>
  <si>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</si>
  <si>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</si>
  <si>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</si>
  <si>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</si>
  <si>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</si>
  <si>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</si>
  <si>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</si>
  <si>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</si>
  <si>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</si>
  <si>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</si>
  <si>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</si>
  <si>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</si>
  <si>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</si>
  <si>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</si>
  <si>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</si>
  <si>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</si>
  <si>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</si>
  <si>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</si>
  <si>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</si>
  <si>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</si>
  <si>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</si>
  <si>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</si>
  <si>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</si>
  <si>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</si>
  <si>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</si>
  <si>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</si>
  <si>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</si>
  <si>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</si>
  <si>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</si>
  <si>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</si>
  <si>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</si>
  <si>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</si>
  <si>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</si>
  <si>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</si>
  <si>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</si>
  <si>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</si>
  <si>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</si>
  <si>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</si>
  <si>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</si>
  <si>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</si>
  <si>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</si>
  <si>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</si>
  <si>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</si>
  <si>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</si>
  <si>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</si>
  <si>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</si>
  <si>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</si>
  <si>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</si>
  <si>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</si>
  <si>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</si>
  <si>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</si>
  <si>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</si>
  <si>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</si>
  <si>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</si>
  <si>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</si>
  <si>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</si>
  <si>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</si>
  <si>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</si>
  <si>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09.01.020</t>
  </si>
  <si>
    <t>Forma em madeira comum para fundação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</si>
  <si>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</si>
  <si>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</si>
  <si>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</si>
  <si>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</si>
  <si>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</si>
  <si>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</si>
  <si>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</si>
  <si>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</si>
  <si>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</si>
  <si>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</si>
  <si>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</si>
  <si>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</si>
  <si>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</si>
  <si>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</si>
  <si>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</si>
  <si>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</si>
  <si>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</si>
  <si>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</si>
  <si>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</si>
  <si>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</si>
  <si>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</si>
  <si>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</si>
  <si>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</si>
  <si>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</si>
  <si>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</si>
  <si>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</si>
  <si>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</si>
  <si>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</si>
  <si>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</si>
  <si>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</si>
  <si>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</si>
  <si>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</si>
  <si>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</si>
  <si>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</si>
  <si>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</si>
  <si>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</si>
  <si>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</si>
  <si>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</si>
  <si>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</si>
  <si>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</si>
  <si>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</si>
  <si>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</si>
  <si>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</si>
  <si>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</si>
  <si>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</si>
  <si>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</si>
  <si>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</si>
  <si>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</si>
  <si>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</si>
  <si>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</si>
  <si>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</si>
  <si>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</si>
  <si>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</si>
  <si>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</si>
  <si>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</si>
  <si>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</si>
  <si>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</si>
  <si>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10.02.020</t>
  </si>
  <si>
    <t>Armadura em tela soldada de aço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</si>
  <si>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</si>
  <si>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</si>
  <si>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</si>
  <si>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</si>
  <si>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</si>
  <si>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</si>
  <si>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</si>
  <si>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</si>
  <si>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</si>
  <si>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</si>
  <si>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</si>
  <si>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</si>
  <si>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</si>
  <si>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</si>
  <si>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</si>
  <si>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</si>
  <si>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</si>
  <si>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</si>
  <si>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</si>
  <si>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</si>
  <si>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</si>
  <si>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</si>
  <si>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</si>
  <si>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</si>
  <si>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</si>
  <si>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</si>
  <si>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</si>
  <si>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</si>
  <si>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</si>
  <si>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</si>
  <si>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</si>
  <si>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</si>
  <si>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</si>
  <si>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</si>
  <si>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</si>
  <si>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</si>
  <si>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</si>
  <si>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</si>
  <si>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</si>
  <si>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</si>
  <si>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11.03.140</t>
  </si>
  <si>
    <t>Concreto preparado no local, fck = 30 MPa</t>
  </si>
  <si>
    <t>11.04</t>
  </si>
  <si>
    <t>Concreto não estrutural executado no local - fornecimento do material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</si>
  <si>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</si>
  <si>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</si>
  <si>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</si>
  <si>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</si>
  <si>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</si>
  <si>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</si>
  <si>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</si>
  <si>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</si>
  <si>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</si>
  <si>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</si>
  <si>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</si>
  <si>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</si>
  <si>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</si>
  <si>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</si>
  <si>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</si>
  <si>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</si>
  <si>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</si>
  <si>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</si>
  <si>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</si>
  <si>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</si>
  <si>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</si>
  <si>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</si>
  <si>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</si>
  <si>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</si>
  <si>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</si>
  <si>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</si>
  <si>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</si>
  <si>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</si>
  <si>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</si>
  <si>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</si>
  <si>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</si>
  <si>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</si>
  <si>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</si>
  <si>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</si>
  <si>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</si>
  <si>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</si>
  <si>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</si>
  <si>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11.18.040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</si>
  <si>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</si>
  <si>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</si>
  <si>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</si>
  <si>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</si>
  <si>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</si>
  <si>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</si>
  <si>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</si>
  <si>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</si>
  <si>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</si>
  <si>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</si>
  <si>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</si>
  <si>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</si>
  <si>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</si>
  <si>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</si>
  <si>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</si>
  <si>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</si>
  <si>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</si>
  <si>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</si>
  <si>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</si>
  <si>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</si>
  <si>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</si>
  <si>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</si>
  <si>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</si>
  <si>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</si>
  <si>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</si>
  <si>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</si>
  <si>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</si>
  <si>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</si>
  <si>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</si>
  <si>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</si>
  <si>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</si>
  <si>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</si>
  <si>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</si>
  <si>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</si>
  <si>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</si>
  <si>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</si>
  <si>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</si>
  <si>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</si>
  <si>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</si>
  <si>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</si>
  <si>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</si>
  <si>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</si>
  <si>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</si>
  <si>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</si>
  <si>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</si>
  <si>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</si>
  <si>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</si>
  <si>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</si>
  <si>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</si>
  <si>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</si>
  <si>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</si>
  <si>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</si>
  <si>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</si>
  <si>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</si>
  <si>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</si>
  <si>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</si>
  <si>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</si>
  <si>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</si>
  <si>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</si>
  <si>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</si>
  <si>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</si>
  <si>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</si>
  <si>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</si>
  <si>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</si>
  <si>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</si>
  <si>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</si>
  <si>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</si>
  <si>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</si>
  <si>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</si>
  <si>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</si>
  <si>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</si>
  <si>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</si>
  <si>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</si>
  <si>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</si>
  <si>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</si>
  <si>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</si>
  <si>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</si>
  <si>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</si>
  <si>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</si>
  <si>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</si>
  <si>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</si>
  <si>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</si>
  <si>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</si>
  <si>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</si>
  <si>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</si>
  <si>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</si>
  <si>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</si>
  <si>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</si>
  <si>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</si>
  <si>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</si>
  <si>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</si>
  <si>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</si>
  <si>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</si>
  <si>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</si>
  <si>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</si>
  <si>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</si>
  <si>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</si>
  <si>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</si>
  <si>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</si>
  <si>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</si>
  <si>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</si>
  <si>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</si>
  <si>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</si>
  <si>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</si>
  <si>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</si>
  <si>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</si>
  <si>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</si>
  <si>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</si>
  <si>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</si>
  <si>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</si>
  <si>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</si>
  <si>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</si>
  <si>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</si>
  <si>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</si>
  <si>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</si>
  <si>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</si>
  <si>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</si>
  <si>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12.07.275</t>
  </si>
  <si>
    <t>Estaca tipo Raiz, diâmetro de 20 cm para 50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</si>
  <si>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</si>
  <si>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</si>
  <si>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</si>
  <si>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</si>
  <si>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</si>
  <si>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</si>
  <si>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</si>
  <si>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</si>
  <si>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</si>
  <si>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</si>
  <si>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</si>
  <si>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</si>
  <si>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</si>
  <si>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</si>
  <si>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</si>
  <si>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</si>
  <si>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</si>
  <si>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</si>
  <si>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</si>
  <si>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</si>
  <si>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</si>
  <si>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</si>
  <si>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</si>
  <si>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</si>
  <si>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</si>
  <si>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</si>
  <si>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</si>
  <si>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</si>
  <si>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</si>
  <si>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</si>
  <si>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</si>
  <si>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</si>
  <si>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</si>
  <si>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</si>
  <si>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</si>
  <si>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</si>
  <si>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</si>
  <si>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</si>
  <si>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</si>
  <si>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</si>
  <si>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</si>
  <si>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</si>
  <si>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</si>
  <si>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</si>
  <si>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</si>
  <si>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</si>
  <si>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</si>
  <si>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</si>
  <si>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</si>
  <si>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</si>
  <si>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</si>
  <si>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</si>
  <si>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</si>
  <si>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</si>
  <si>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</si>
  <si>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</si>
  <si>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</si>
  <si>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</si>
  <si>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</si>
  <si>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</si>
  <si>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</si>
  <si>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</si>
  <si>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</si>
  <si>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</si>
  <si>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</si>
  <si>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</si>
  <si>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</si>
  <si>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</si>
  <si>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</si>
  <si>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</si>
  <si>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</si>
  <si>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</si>
  <si>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</si>
  <si>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</si>
  <si>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</si>
  <si>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</si>
  <si>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</si>
  <si>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</si>
  <si>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</si>
  <si>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</si>
  <si>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</si>
  <si>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</si>
  <si>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</si>
  <si>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</si>
  <si>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</si>
  <si>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</si>
  <si>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</si>
  <si>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</si>
  <si>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</si>
  <si>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</si>
  <si>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</si>
  <si>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</si>
  <si>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</si>
  <si>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</si>
  <si>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</si>
  <si>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Alvenaria de fundação (embasamento)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</si>
  <si>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</si>
  <si>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</si>
  <si>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</si>
  <si>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</si>
  <si>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</si>
  <si>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</si>
  <si>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</si>
  <si>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</si>
  <si>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</si>
  <si>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</si>
  <si>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</si>
  <si>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</si>
  <si>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</si>
  <si>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</si>
  <si>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</si>
  <si>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</si>
  <si>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</si>
  <si>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</si>
  <si>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</si>
  <si>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</si>
  <si>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</si>
  <si>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</si>
  <si>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</si>
  <si>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</si>
  <si>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</si>
  <si>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</si>
  <si>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</si>
  <si>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</si>
  <si>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</si>
  <si>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</si>
  <si>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</si>
  <si>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</si>
  <si>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</si>
  <si>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</si>
  <si>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</si>
  <si>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</si>
  <si>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</si>
  <si>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</si>
  <si>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</si>
  <si>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</si>
  <si>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</si>
  <si>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</si>
  <si>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</si>
  <si>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</si>
  <si>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</si>
  <si>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</si>
  <si>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</si>
  <si>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</si>
  <si>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</si>
  <si>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</si>
  <si>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</si>
  <si>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</si>
  <si>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</si>
  <si>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</si>
  <si>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</si>
  <si>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</si>
  <si>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</si>
  <si>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</si>
  <si>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</si>
  <si>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</si>
  <si>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</si>
  <si>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</si>
  <si>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</si>
  <si>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</si>
  <si>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</si>
  <si>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</si>
  <si>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</si>
  <si>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</si>
  <si>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</si>
  <si>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</si>
  <si>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</si>
  <si>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</si>
  <si>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</si>
  <si>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</si>
  <si>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</si>
  <si>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</si>
  <si>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</si>
  <si>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</si>
  <si>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</si>
  <si>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</si>
  <si>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</si>
  <si>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</si>
  <si>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</si>
  <si>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</si>
  <si>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</si>
  <si>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</si>
  <si>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</si>
  <si>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</si>
  <si>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</si>
  <si>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</si>
  <si>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</si>
  <si>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</si>
  <si>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</si>
  <si>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</si>
  <si>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</si>
  <si>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</si>
  <si>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</si>
  <si>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</si>
  <si>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</si>
  <si>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</si>
  <si>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</si>
  <si>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</si>
  <si>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</si>
  <si>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</si>
  <si>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</si>
  <si>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</si>
  <si>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</si>
  <si>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</si>
  <si>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</si>
  <si>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</si>
  <si>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</si>
  <si>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</si>
  <si>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</si>
  <si>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</si>
  <si>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</si>
  <si>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</si>
  <si>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</si>
  <si>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</si>
  <si>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</si>
  <si>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</si>
  <si>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</si>
  <si>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</si>
  <si>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</si>
  <si>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</si>
  <si>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</si>
  <si>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</si>
  <si>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</si>
  <si>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</si>
  <si>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</si>
  <si>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</si>
  <si>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</si>
  <si>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</si>
  <si>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</si>
  <si>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</si>
  <si>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</si>
  <si>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</si>
  <si>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</si>
  <si>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</si>
  <si>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</si>
  <si>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</si>
  <si>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</si>
  <si>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</si>
  <si>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</si>
  <si>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</si>
  <si>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</si>
  <si>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</si>
  <si>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</si>
  <si>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</si>
  <si>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</si>
  <si>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</si>
  <si>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</si>
  <si>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</si>
  <si>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</si>
  <si>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</si>
  <si>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</si>
  <si>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</si>
  <si>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</si>
  <si>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</si>
  <si>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</si>
  <si>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</si>
  <si>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</si>
  <si>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</si>
  <si>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</si>
  <si>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</si>
  <si>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</si>
  <si>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</si>
  <si>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</si>
  <si>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</si>
  <si>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</si>
  <si>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</si>
  <si>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</si>
  <si>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</si>
  <si>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</si>
  <si>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</si>
  <si>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</si>
  <si>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</si>
  <si>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</si>
  <si>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</si>
  <si>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</si>
  <si>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</si>
  <si>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</si>
  <si>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</si>
  <si>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</si>
  <si>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</si>
  <si>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</si>
  <si>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</si>
  <si>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</si>
  <si>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</si>
  <si>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</si>
  <si>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</si>
  <si>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</si>
  <si>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</si>
  <si>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</si>
  <si>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</si>
  <si>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</si>
  <si>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</si>
  <si>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</si>
  <si>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</si>
  <si>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</si>
  <si>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</si>
  <si>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</si>
  <si>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</si>
  <si>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</si>
  <si>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</si>
  <si>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</si>
  <si>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</si>
  <si>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</si>
  <si>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</si>
  <si>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</si>
  <si>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</si>
  <si>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</si>
  <si>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</si>
  <si>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</si>
  <si>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</si>
  <si>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</si>
  <si>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</si>
  <si>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</si>
  <si>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</si>
  <si>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</si>
  <si>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</si>
  <si>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</si>
  <si>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</si>
  <si>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</si>
  <si>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</si>
  <si>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</si>
  <si>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</si>
  <si>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</si>
  <si>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</si>
  <si>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</si>
  <si>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</si>
  <si>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</si>
  <si>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</si>
  <si>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</si>
  <si>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</si>
  <si>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</si>
  <si>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</si>
  <si>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</si>
  <si>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</si>
  <si>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</si>
  <si>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</si>
  <si>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</si>
  <si>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</si>
  <si>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</si>
  <si>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</si>
  <si>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</si>
  <si>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</si>
  <si>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</si>
  <si>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</si>
  <si>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</si>
  <si>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</si>
  <si>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</si>
  <si>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</si>
  <si>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</si>
  <si>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</si>
  <si>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</si>
  <si>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</si>
  <si>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</si>
  <si>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</si>
  <si>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</si>
  <si>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</si>
  <si>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</si>
  <si>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</si>
  <si>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</si>
  <si>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</si>
  <si>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</si>
  <si>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</si>
  <si>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</si>
  <si>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</si>
  <si>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</si>
  <si>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</si>
  <si>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</si>
  <si>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</si>
  <si>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</si>
  <si>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</si>
  <si>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</si>
  <si>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</si>
  <si>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</si>
  <si>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</si>
  <si>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</si>
  <si>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</si>
  <si>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</si>
  <si>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</si>
  <si>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</si>
  <si>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</si>
  <si>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</si>
  <si>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</si>
  <si>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</si>
  <si>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</si>
  <si>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</si>
  <si>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</si>
  <si>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</si>
  <si>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</si>
  <si>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</si>
  <si>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</si>
  <si>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</si>
  <si>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</si>
  <si>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</si>
  <si>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</si>
  <si>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</si>
  <si>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</si>
  <si>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</si>
  <si>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</si>
  <si>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</si>
  <si>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</si>
  <si>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</si>
  <si>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</si>
  <si>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</si>
  <si>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</si>
  <si>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</si>
  <si>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</si>
  <si>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</si>
  <si>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</si>
  <si>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</si>
  <si>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</si>
  <si>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</si>
  <si>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</si>
  <si>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</si>
  <si>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</si>
  <si>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</si>
  <si>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</si>
  <si>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</si>
  <si>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</si>
  <si>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</si>
  <si>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</si>
  <si>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</si>
  <si>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</si>
  <si>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</si>
  <si>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</si>
  <si>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16.33.250</t>
  </si>
  <si>
    <t>Calha em PVC 125mm, inclusive conexões - AP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</si>
  <si>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</si>
  <si>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</si>
  <si>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</si>
  <si>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</si>
  <si>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</si>
  <si>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</si>
  <si>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</si>
  <si>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</si>
  <si>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</si>
  <si>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</si>
  <si>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</si>
  <si>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</si>
  <si>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</si>
  <si>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</si>
  <si>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</si>
  <si>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</si>
  <si>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</si>
  <si>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</si>
  <si>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</si>
  <si>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</si>
  <si>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</si>
  <si>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</si>
  <si>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</si>
  <si>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</si>
  <si>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</si>
  <si>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</si>
  <si>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</si>
  <si>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</si>
  <si>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</si>
  <si>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</si>
  <si>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</si>
  <si>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</si>
  <si>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</si>
  <si>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</si>
  <si>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</si>
  <si>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</si>
  <si>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</si>
  <si>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</si>
  <si>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</si>
  <si>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</si>
  <si>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</si>
  <si>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</si>
  <si>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</si>
  <si>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</si>
  <si>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</si>
  <si>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</si>
  <si>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</si>
  <si>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</si>
  <si>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</si>
  <si>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</si>
  <si>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</si>
  <si>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</si>
  <si>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</si>
  <si>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</si>
  <si>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</si>
  <si>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</si>
  <si>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</si>
  <si>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</si>
  <si>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</si>
  <si>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</si>
  <si>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</si>
  <si>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</si>
  <si>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</si>
  <si>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</si>
  <si>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</si>
  <si>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</si>
  <si>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</si>
  <si>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</si>
  <si>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</si>
  <si>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</si>
  <si>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</si>
  <si>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</si>
  <si>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</si>
  <si>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</si>
  <si>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</si>
  <si>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</si>
  <si>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</si>
  <si>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</si>
  <si>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</si>
  <si>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</si>
  <si>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</si>
  <si>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</si>
  <si>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</si>
  <si>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</si>
  <si>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</si>
  <si>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</si>
  <si>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</si>
  <si>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</si>
  <si>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</si>
  <si>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</si>
  <si>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</si>
  <si>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</si>
  <si>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</si>
  <si>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</si>
  <si>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</si>
  <si>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</si>
  <si>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</si>
  <si>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</si>
  <si>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</si>
  <si>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</si>
  <si>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</si>
  <si>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</si>
  <si>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</si>
  <si>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</si>
  <si>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</si>
  <si>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</si>
  <si>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</si>
  <si>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</si>
  <si>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</si>
  <si>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</si>
  <si>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</si>
  <si>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</si>
  <si>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</si>
  <si>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</si>
  <si>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</si>
  <si>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</si>
  <si>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</si>
  <si>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</si>
  <si>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</si>
  <si>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</si>
  <si>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</si>
  <si>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</si>
  <si>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</si>
  <si>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</si>
  <si>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</si>
  <si>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</si>
  <si>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17.12.241</t>
  </si>
  <si>
    <t>Rodapé abaulado, com argamassa epoxi, altura entre 5 a 10cm</t>
  </si>
  <si>
    <t>17.12.301</t>
  </si>
  <si>
    <t>Piso epóxi autonivelante, múltiplas camadas, espessura 4 mm - instalado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</si>
  <si>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</si>
  <si>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</si>
  <si>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</si>
  <si>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</si>
  <si>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</si>
  <si>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</si>
  <si>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</si>
  <si>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</si>
  <si>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</si>
  <si>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</si>
  <si>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</si>
  <si>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</si>
  <si>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</si>
  <si>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</si>
  <si>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</si>
  <si>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</si>
  <si>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</si>
  <si>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</si>
  <si>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</si>
  <si>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</si>
  <si>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</si>
  <si>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</si>
  <si>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</si>
  <si>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</si>
  <si>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</si>
  <si>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</si>
  <si>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</si>
  <si>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</si>
  <si>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</si>
  <si>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</si>
  <si>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</si>
  <si>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</si>
  <si>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</si>
  <si>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</si>
  <si>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</si>
  <si>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</si>
  <si>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</si>
  <si>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</si>
  <si>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</si>
  <si>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</si>
  <si>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</si>
  <si>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</si>
  <si>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</si>
  <si>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</si>
  <si>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</si>
  <si>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</si>
  <si>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</si>
  <si>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</si>
  <si>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</si>
  <si>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</si>
  <si>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</si>
  <si>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</si>
  <si>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</si>
  <si>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</si>
  <si>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</si>
  <si>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</si>
  <si>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</si>
  <si>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</si>
  <si>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</si>
  <si>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</si>
  <si>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</si>
  <si>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</si>
  <si>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</si>
  <si>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</si>
  <si>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</si>
  <si>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</si>
  <si>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</si>
  <si>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</si>
  <si>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</si>
  <si>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</si>
  <si>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</si>
  <si>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</si>
  <si>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</si>
  <si>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</si>
  <si>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</si>
  <si>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</si>
  <si>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</si>
  <si>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</si>
  <si>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</si>
  <si>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</si>
  <si>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</si>
  <si>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</si>
  <si>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</si>
  <si>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</si>
  <si>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</si>
  <si>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</si>
  <si>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</si>
  <si>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</si>
  <si>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</si>
  <si>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</si>
  <si>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</si>
  <si>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</si>
  <si>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</si>
  <si>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</si>
  <si>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</si>
  <si>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</si>
  <si>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</si>
  <si>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</si>
  <si>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</si>
  <si>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</si>
  <si>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</si>
  <si>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</si>
  <si>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</si>
  <si>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</si>
  <si>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</si>
  <si>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</si>
  <si>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</si>
  <si>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</si>
  <si>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</si>
  <si>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</si>
  <si>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</si>
  <si>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</si>
  <si>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</si>
  <si>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</si>
  <si>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</si>
  <si>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</si>
  <si>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</si>
  <si>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</si>
  <si>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</si>
  <si>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</si>
  <si>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</si>
  <si>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</si>
  <si>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</si>
  <si>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</si>
  <si>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</si>
  <si>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</si>
  <si>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</si>
  <si>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</si>
  <si>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</si>
  <si>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</si>
  <si>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</si>
  <si>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</si>
  <si>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</si>
  <si>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</si>
  <si>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</si>
  <si>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</t>
  </si>
  <si>
    <t>Revestimento em pastilha e mosaico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</si>
  <si>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</si>
  <si>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</si>
  <si>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</si>
  <si>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</si>
  <si>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18.12.140</t>
  </si>
  <si>
    <t>Revestimento em pastilha de porcelana natural ou esmaltada de 2,5 x 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</si>
  <si>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</si>
  <si>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</si>
  <si>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</si>
  <si>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</si>
  <si>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</si>
  <si>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</si>
  <si>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</si>
  <si>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</si>
  <si>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</si>
  <si>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</si>
  <si>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</si>
  <si>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</si>
  <si>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</si>
  <si>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</si>
  <si>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</si>
  <si>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</si>
  <si>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</si>
  <si>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</si>
  <si>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</si>
  <si>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</si>
  <si>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</si>
  <si>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</si>
  <si>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</si>
  <si>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</si>
  <si>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</si>
  <si>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</si>
  <si>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</si>
  <si>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</si>
  <si>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</si>
  <si>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</si>
  <si>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</si>
  <si>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</si>
  <si>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</si>
  <si>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</si>
  <si>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</si>
  <si>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</si>
  <si>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</si>
  <si>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</si>
  <si>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</si>
  <si>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</si>
  <si>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</si>
  <si>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</si>
  <si>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</si>
  <si>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</si>
  <si>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</si>
  <si>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</si>
  <si>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</si>
  <si>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</si>
  <si>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</si>
  <si>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</si>
  <si>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</si>
  <si>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</si>
  <si>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</si>
  <si>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</si>
  <si>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</si>
  <si>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</si>
  <si>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</si>
  <si>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</si>
  <si>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</si>
  <si>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</si>
  <si>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</si>
  <si>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</si>
  <si>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</si>
  <si>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</si>
  <si>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</si>
  <si>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</si>
  <si>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</si>
  <si>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</si>
  <si>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</si>
  <si>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</si>
  <si>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</si>
  <si>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</si>
  <si>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</si>
  <si>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</si>
  <si>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</si>
  <si>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</si>
  <si>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</si>
  <si>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</si>
  <si>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</si>
  <si>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</si>
  <si>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</si>
  <si>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</si>
  <si>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</si>
  <si>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</si>
  <si>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</si>
  <si>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</si>
  <si>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</si>
  <si>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</si>
  <si>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</si>
  <si>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</si>
  <si>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</si>
  <si>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</si>
  <si>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</si>
  <si>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</si>
  <si>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</si>
  <si>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</si>
  <si>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</si>
  <si>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</si>
  <si>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</si>
  <si>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</si>
  <si>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</si>
  <si>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</si>
  <si>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</si>
  <si>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</si>
  <si>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</si>
  <si>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</si>
  <si>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</si>
  <si>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</si>
  <si>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</si>
  <si>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</si>
  <si>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</si>
  <si>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</si>
  <si>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</si>
  <si>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</si>
  <si>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</si>
  <si>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</si>
  <si>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</si>
  <si>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</si>
  <si>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</si>
  <si>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</si>
  <si>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</si>
  <si>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</si>
  <si>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</si>
  <si>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</si>
  <si>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</si>
  <si>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</si>
  <si>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</si>
  <si>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</si>
  <si>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</si>
  <si>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</si>
  <si>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</si>
  <si>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</si>
  <si>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</si>
  <si>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</si>
  <si>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</si>
  <si>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</si>
  <si>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</si>
  <si>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</si>
  <si>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</si>
  <si>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</si>
  <si>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</si>
  <si>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</si>
  <si>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</si>
  <si>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</si>
  <si>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</si>
  <si>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</si>
  <si>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</si>
  <si>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</si>
  <si>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</si>
  <si>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</si>
  <si>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</si>
  <si>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</si>
  <si>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</si>
  <si>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</si>
  <si>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</si>
  <si>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</si>
  <si>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</si>
  <si>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</si>
  <si>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</si>
  <si>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</si>
  <si>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</si>
  <si>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</si>
  <si>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</si>
  <si>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</si>
  <si>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</si>
  <si>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</si>
  <si>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</si>
  <si>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</si>
  <si>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</si>
  <si>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</si>
  <si>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</si>
  <si>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</si>
  <si>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</si>
  <si>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</si>
  <si>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</si>
  <si>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</si>
  <si>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</si>
  <si>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</si>
  <si>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</si>
  <si>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</si>
  <si>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</si>
  <si>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</si>
  <si>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</si>
  <si>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</si>
  <si>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</si>
  <si>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</si>
  <si>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</si>
  <si>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</si>
  <si>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</si>
  <si>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</si>
  <si>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</si>
  <si>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</si>
  <si>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</si>
  <si>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</si>
  <si>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</si>
  <si>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</si>
  <si>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</si>
  <si>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</si>
  <si>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</si>
  <si>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</si>
  <si>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</si>
  <si>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</si>
  <si>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</si>
  <si>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</si>
  <si>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</si>
  <si>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</si>
  <si>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</si>
  <si>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 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</si>
  <si>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</si>
  <si>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</si>
  <si>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</si>
  <si>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</si>
  <si>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</si>
  <si>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</si>
  <si>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</si>
  <si>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</si>
  <si>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</si>
  <si>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 mm, fixo</t>
  </si>
  <si>
    <t>22.02.100</t>
  </si>
  <si>
    <t>Forro em painéis de gesso acartonado, acabamento liso com película em PVC - 625mm x 1250mm, espessura de 9,5mm, removível</t>
  </si>
  <si>
    <t>22.02.190</t>
  </si>
  <si>
    <t>Forro de gesso removível com película rígida de PVC de 625mm x 625mm</t>
  </si>
  <si>
    <t>22.03</t>
  </si>
  <si>
    <t>Forro sintetico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</si>
  <si>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</si>
  <si>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</si>
  <si>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</si>
  <si>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</si>
  <si>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</si>
  <si>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de 618mm x 1243mm</t>
  </si>
  <si>
    <t>22.03.050</t>
  </si>
  <si>
    <t>Forro em fibra mineral revestido em látex</t>
  </si>
  <si>
    <t>22.03.070</t>
  </si>
  <si>
    <t>Forro em lâmina de PVC</t>
  </si>
  <si>
    <t>22.03.122</t>
  </si>
  <si>
    <t>Forro em fibra mineral com placas acústicas removíveis de 625mm x 1250mm</t>
  </si>
  <si>
    <t>22.03.140</t>
  </si>
  <si>
    <t>Forro em fibra mineral com placas acústicas removíveis de 625mm x 625mm</t>
  </si>
  <si>
    <t>22.04</t>
  </si>
  <si>
    <t>Forro metalico</t>
  </si>
  <si>
    <t>22.04.020</t>
  </si>
  <si>
    <t>Forro metálico removível, em painéis de 625mm x 625mm, tipo colmeia</t>
  </si>
  <si>
    <t>22.04.030</t>
  </si>
  <si>
    <t>Forro metálico removível, em painéis de 625mm x 625mm, tile tegular perfurada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</si>
  <si>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</si>
  <si>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</si>
  <si>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</si>
  <si>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</si>
  <si>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</si>
  <si>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</si>
  <si>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</si>
  <si>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</si>
  <si>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</si>
  <si>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</si>
  <si>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</si>
  <si>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</si>
  <si>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</si>
  <si>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</si>
  <si>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</si>
  <si>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</si>
  <si>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</si>
  <si>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</si>
  <si>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</si>
  <si>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</si>
  <si>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</si>
  <si>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</si>
  <si>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</si>
  <si>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</si>
  <si>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</si>
  <si>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</si>
  <si>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</si>
  <si>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</si>
  <si>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</si>
  <si>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</si>
  <si>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</si>
  <si>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</si>
  <si>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</si>
  <si>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</si>
  <si>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</si>
  <si>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</si>
  <si>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</si>
  <si>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</si>
  <si>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</si>
  <si>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</si>
  <si>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</si>
  <si>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</si>
  <si>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</si>
  <si>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</si>
  <si>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</si>
  <si>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</si>
  <si>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</si>
  <si>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</si>
  <si>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</si>
  <si>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</si>
  <si>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</si>
  <si>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</si>
  <si>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</si>
  <si>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</si>
  <si>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</si>
  <si>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</si>
  <si>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</si>
  <si>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</si>
  <si>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</si>
  <si>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</si>
  <si>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</si>
  <si>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</si>
  <si>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</si>
  <si>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</si>
  <si>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</si>
  <si>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</si>
  <si>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</si>
  <si>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</si>
  <si>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</si>
  <si>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</si>
  <si>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</si>
  <si>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</si>
  <si>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</si>
  <si>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</si>
  <si>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</si>
  <si>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</si>
  <si>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</si>
  <si>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</si>
  <si>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</si>
  <si>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</si>
  <si>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</si>
  <si>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</si>
  <si>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</si>
  <si>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</si>
  <si>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</si>
  <si>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</si>
  <si>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</si>
  <si>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</si>
  <si>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</si>
  <si>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</si>
  <si>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</si>
  <si>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</si>
  <si>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</si>
  <si>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</si>
  <si>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</si>
  <si>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</si>
  <si>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</si>
  <si>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</si>
  <si>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</si>
  <si>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</si>
  <si>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</si>
  <si>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</si>
  <si>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23.08.242</t>
  </si>
  <si>
    <t>Porta lisa de correr suspensa em madeira com batente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</si>
  <si>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</si>
  <si>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</si>
  <si>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</si>
  <si>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</si>
  <si>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</si>
  <si>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</si>
  <si>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</si>
  <si>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</si>
  <si>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</si>
  <si>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</si>
  <si>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</si>
  <si>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</si>
  <si>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</si>
  <si>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</si>
  <si>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</si>
  <si>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</si>
  <si>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</si>
  <si>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</si>
  <si>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</si>
  <si>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</si>
  <si>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</si>
  <si>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</si>
  <si>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</si>
  <si>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</si>
  <si>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</si>
  <si>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</si>
  <si>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</si>
  <si>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</si>
  <si>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</si>
  <si>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</si>
  <si>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</si>
  <si>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</si>
  <si>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</si>
  <si>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</si>
  <si>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</si>
  <si>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</si>
  <si>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</si>
  <si>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</si>
  <si>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</si>
  <si>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</si>
  <si>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</si>
  <si>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</si>
  <si>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</si>
  <si>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</si>
  <si>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</si>
  <si>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</si>
  <si>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</si>
  <si>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</si>
  <si>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</si>
  <si>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</si>
  <si>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</si>
  <si>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</si>
  <si>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</si>
  <si>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</si>
  <si>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</si>
  <si>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</si>
  <si>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</si>
  <si>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</si>
  <si>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</si>
  <si>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</si>
  <si>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</si>
  <si>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</si>
  <si>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</si>
  <si>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</si>
  <si>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</si>
  <si>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</si>
  <si>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</si>
  <si>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</si>
  <si>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</si>
  <si>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</si>
  <si>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</si>
  <si>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</si>
  <si>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</si>
  <si>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</si>
  <si>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</si>
  <si>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</si>
  <si>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</si>
  <si>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</si>
  <si>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</si>
  <si>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</si>
  <si>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</si>
  <si>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</si>
  <si>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</si>
  <si>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</si>
  <si>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</si>
  <si>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</si>
  <si>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</si>
  <si>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</si>
  <si>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</si>
  <si>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</si>
  <si>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</si>
  <si>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</si>
  <si>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</si>
  <si>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</si>
  <si>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</si>
  <si>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</si>
  <si>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</si>
  <si>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</si>
  <si>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</si>
  <si>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</si>
  <si>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</si>
  <si>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</si>
  <si>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</si>
  <si>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</si>
  <si>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</si>
  <si>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</si>
  <si>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</si>
  <si>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</si>
  <si>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</si>
  <si>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</si>
  <si>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</si>
  <si>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</si>
  <si>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</si>
  <si>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</si>
  <si>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</si>
  <si>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</si>
  <si>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</si>
  <si>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</si>
  <si>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</si>
  <si>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</si>
  <si>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</si>
  <si>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</si>
  <si>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</si>
  <si>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</si>
  <si>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</si>
  <si>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</si>
  <si>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</si>
  <si>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</si>
  <si>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</si>
  <si>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</si>
  <si>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</si>
  <si>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</si>
  <si>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</si>
  <si>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</si>
  <si>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</si>
  <si>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</si>
  <si>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</si>
  <si>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</si>
  <si>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</si>
  <si>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</si>
  <si>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</si>
  <si>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</si>
  <si>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Porta em ferro de abrir, para receber vidro, sob medida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</si>
  <si>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</si>
  <si>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</si>
  <si>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</si>
  <si>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</si>
  <si>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</si>
  <si>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</si>
  <si>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</si>
  <si>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</si>
  <si>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</si>
  <si>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</si>
  <si>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</si>
  <si>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</si>
  <si>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</si>
  <si>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</si>
  <si>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</si>
  <si>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</si>
  <si>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Portão tubular em tela de aço galvanizado até 2,50 m de altura, completo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</si>
  <si>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</si>
  <si>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</si>
  <si>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</si>
  <si>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</si>
  <si>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</si>
  <si>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</si>
  <si>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</si>
  <si>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</si>
  <si>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</si>
  <si>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</si>
  <si>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</si>
  <si>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</si>
  <si>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</si>
  <si>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</si>
  <si>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</si>
  <si>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</si>
  <si>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</si>
  <si>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</si>
  <si>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</si>
  <si>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</si>
  <si>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</si>
  <si>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</si>
  <si>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</si>
  <si>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</si>
  <si>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</si>
  <si>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</si>
  <si>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</si>
  <si>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</si>
  <si>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</si>
  <si>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</si>
  <si>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</si>
  <si>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</si>
  <si>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</si>
  <si>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</si>
  <si>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</si>
  <si>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</si>
  <si>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</si>
  <si>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</si>
  <si>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</si>
  <si>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</si>
  <si>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</si>
  <si>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</si>
  <si>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</si>
  <si>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</si>
  <si>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</si>
  <si>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</si>
  <si>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</si>
  <si>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</si>
  <si>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</si>
  <si>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</si>
  <si>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</si>
  <si>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</si>
  <si>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</si>
  <si>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</si>
  <si>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</si>
  <si>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</si>
  <si>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</si>
  <si>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</si>
  <si>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</si>
  <si>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</si>
  <si>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</si>
  <si>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</si>
  <si>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</si>
  <si>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</si>
  <si>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</si>
  <si>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</si>
  <si>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</si>
  <si>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</si>
  <si>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</si>
  <si>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</si>
  <si>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</si>
  <si>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</si>
  <si>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</si>
  <si>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</si>
  <si>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</si>
  <si>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</si>
  <si>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</si>
  <si>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</si>
  <si>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</si>
  <si>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</si>
  <si>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</si>
  <si>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</si>
  <si>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</si>
  <si>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</si>
  <si>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</si>
  <si>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</si>
  <si>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</si>
  <si>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</si>
  <si>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</si>
  <si>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</si>
  <si>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</si>
  <si>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</si>
  <si>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</si>
  <si>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</si>
  <si>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</si>
  <si>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</si>
  <si>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</si>
  <si>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</si>
  <si>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</si>
  <si>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</si>
  <si>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</si>
  <si>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</si>
  <si>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</si>
  <si>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</si>
  <si>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</si>
  <si>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</si>
  <si>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</si>
  <si>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</si>
  <si>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</si>
  <si>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</si>
  <si>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</si>
  <si>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</si>
  <si>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</si>
  <si>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</si>
  <si>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</si>
  <si>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</si>
  <si>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</si>
  <si>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</si>
  <si>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</si>
  <si>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</si>
  <si>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</si>
  <si>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</si>
  <si>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</si>
  <si>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</si>
  <si>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</si>
  <si>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</si>
  <si>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</si>
  <si>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</si>
  <si>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</si>
  <si>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</si>
  <si>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</si>
  <si>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</si>
  <si>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</si>
  <si>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</si>
  <si>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</si>
  <si>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</si>
  <si>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</si>
  <si>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</si>
  <si>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</si>
  <si>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</si>
  <si>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</si>
  <si>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</si>
  <si>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</si>
  <si>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</si>
  <si>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</si>
  <si>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</si>
  <si>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</si>
  <si>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</si>
  <si>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</si>
  <si>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</si>
  <si>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</si>
  <si>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</si>
  <si>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</si>
  <si>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</si>
  <si>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</si>
  <si>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</si>
  <si>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</si>
  <si>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</si>
  <si>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</si>
  <si>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</si>
  <si>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</si>
  <si>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</si>
  <si>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</si>
  <si>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</si>
  <si>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</si>
  <si>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</si>
  <si>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</si>
  <si>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</si>
  <si>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</si>
  <si>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</si>
  <si>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</si>
  <si>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</si>
  <si>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</si>
  <si>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</si>
  <si>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</si>
  <si>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</si>
  <si>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</si>
  <si>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</si>
  <si>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</si>
  <si>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</si>
  <si>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</si>
  <si>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</si>
  <si>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</si>
  <si>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</si>
  <si>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</si>
  <si>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</si>
  <si>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</si>
  <si>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</si>
  <si>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</si>
  <si>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</si>
  <si>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</si>
  <si>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</si>
  <si>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</si>
  <si>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</si>
  <si>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</si>
  <si>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</si>
  <si>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</si>
  <si>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</si>
  <si>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</si>
  <si>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</si>
  <si>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</si>
  <si>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</si>
  <si>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</si>
  <si>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</si>
  <si>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</si>
  <si>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</si>
  <si>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</si>
  <si>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</si>
  <si>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</si>
  <si>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</si>
  <si>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</si>
  <si>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</si>
  <si>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</si>
  <si>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</si>
  <si>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</si>
  <si>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</si>
  <si>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</si>
  <si>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</si>
  <si>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</si>
  <si>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</si>
  <si>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</si>
  <si>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</si>
  <si>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</si>
  <si>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</si>
  <si>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</si>
  <si>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</si>
  <si>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</si>
  <si>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</si>
  <si>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</si>
  <si>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</si>
  <si>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</si>
  <si>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</si>
  <si>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</si>
  <si>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</si>
  <si>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</si>
  <si>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</si>
  <si>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</si>
  <si>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</si>
  <si>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</si>
  <si>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</si>
  <si>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</si>
  <si>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</si>
  <si>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</si>
  <si>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</si>
  <si>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</si>
  <si>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</si>
  <si>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</si>
  <si>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</si>
  <si>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</si>
  <si>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</si>
  <si>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</si>
  <si>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</si>
  <si>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</si>
  <si>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</si>
  <si>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</si>
  <si>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</si>
  <si>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</si>
  <si>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</si>
  <si>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</si>
  <si>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</si>
  <si>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</si>
  <si>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</si>
  <si>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</si>
  <si>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</si>
  <si>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</si>
  <si>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</si>
  <si>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</si>
  <si>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26.01.142</t>
  </si>
  <si>
    <t>Vidro liso laminado colorido de 8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</si>
  <si>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</si>
  <si>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</si>
  <si>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</si>
  <si>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</si>
  <si>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</si>
  <si>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</si>
  <si>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</si>
  <si>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</si>
  <si>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</si>
  <si>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</si>
  <si>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</si>
  <si>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</si>
  <si>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</si>
  <si>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</si>
  <si>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</si>
  <si>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</si>
  <si>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</si>
  <si>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</si>
  <si>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</si>
  <si>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</si>
  <si>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</si>
  <si>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</si>
  <si>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</si>
  <si>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</si>
  <si>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</si>
  <si>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</si>
  <si>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</si>
  <si>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</si>
  <si>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</si>
  <si>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</si>
  <si>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</si>
  <si>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</si>
  <si>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</si>
  <si>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</si>
  <si>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</si>
  <si>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</si>
  <si>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</si>
  <si>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</si>
  <si>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</si>
  <si>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</si>
  <si>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</si>
  <si>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</si>
  <si>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</si>
  <si>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</si>
  <si>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</si>
  <si>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</si>
  <si>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</si>
  <si>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</si>
  <si>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</si>
  <si>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</si>
  <si>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</si>
  <si>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</si>
  <si>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</si>
  <si>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</si>
  <si>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</si>
  <si>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</si>
  <si>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</si>
  <si>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</si>
  <si>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</si>
  <si>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</si>
  <si>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</si>
  <si>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</si>
  <si>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</si>
  <si>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</si>
  <si>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</si>
  <si>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</si>
  <si>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</si>
  <si>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</si>
  <si>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</si>
  <si>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</si>
  <si>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</si>
  <si>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</si>
  <si>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</si>
  <si>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</si>
  <si>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</si>
  <si>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</si>
  <si>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</si>
  <si>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</si>
  <si>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</si>
  <si>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</si>
  <si>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</si>
  <si>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</si>
  <si>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</si>
  <si>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</si>
  <si>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</si>
  <si>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</si>
  <si>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</si>
  <si>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</si>
  <si>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</si>
  <si>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</si>
  <si>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</si>
  <si>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</si>
  <si>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</si>
  <si>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</si>
  <si>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</si>
  <si>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</si>
  <si>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</si>
  <si>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</si>
  <si>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</si>
  <si>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</si>
  <si>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</si>
  <si>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</si>
  <si>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</si>
  <si>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</si>
  <si>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</si>
  <si>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</si>
  <si>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</si>
  <si>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</si>
  <si>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</si>
  <si>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</si>
  <si>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</si>
  <si>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</si>
  <si>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</si>
  <si>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</si>
  <si>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</si>
  <si>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</si>
  <si>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</si>
  <si>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</si>
  <si>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</si>
  <si>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</si>
  <si>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</si>
  <si>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</si>
  <si>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</si>
  <si>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</si>
  <si>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</si>
  <si>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</si>
  <si>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</si>
  <si>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</si>
  <si>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</si>
  <si>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</si>
  <si>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</si>
  <si>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</si>
  <si>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</si>
  <si>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</si>
  <si>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</si>
  <si>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</si>
  <si>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</si>
  <si>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</si>
  <si>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</si>
  <si>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</si>
  <si>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</si>
  <si>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</si>
  <si>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</si>
  <si>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</si>
  <si>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</si>
  <si>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</si>
  <si>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</si>
  <si>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</si>
  <si>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</si>
  <si>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</si>
  <si>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</si>
  <si>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</si>
  <si>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</si>
  <si>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</si>
  <si>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</si>
  <si>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</si>
  <si>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</si>
  <si>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</si>
  <si>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</si>
  <si>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</si>
  <si>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</si>
  <si>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</si>
  <si>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</si>
  <si>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</si>
  <si>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</si>
  <si>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</si>
  <si>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</si>
  <si>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</si>
  <si>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</si>
  <si>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</si>
  <si>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</si>
  <si>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</si>
  <si>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</si>
  <si>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</si>
  <si>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</si>
  <si>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</si>
  <si>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</si>
  <si>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</si>
  <si>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</si>
  <si>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</si>
  <si>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</si>
  <si>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</si>
  <si>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</si>
  <si>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</si>
  <si>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</si>
  <si>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</si>
  <si>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</si>
  <si>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</si>
  <si>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</si>
  <si>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</si>
  <si>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</si>
  <si>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</si>
  <si>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</si>
  <si>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28.20.655</t>
  </si>
  <si>
    <t>Puxador duplo em aço inoxidável de 300 mm, para porta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</si>
  <si>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</si>
  <si>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</si>
  <si>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</si>
  <si>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</si>
  <si>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</si>
  <si>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</si>
  <si>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</si>
  <si>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</si>
  <si>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</si>
  <si>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</si>
  <si>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</si>
  <si>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</si>
  <si>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Barra antipânico para porta dupla com travamentos horizontal e vertical completa, com maçaneta tipo alavanca e chave, para vãos de 1,40 a 1,60 m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</si>
  <si>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</si>
  <si>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</si>
  <si>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</si>
  <si>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</si>
  <si>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</si>
  <si>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</si>
  <si>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</si>
  <si>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</si>
  <si>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</si>
  <si>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</si>
  <si>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</si>
  <si>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</si>
  <si>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</si>
  <si>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</si>
  <si>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</si>
  <si>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</si>
  <si>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</si>
  <si>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</si>
  <si>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</si>
  <si>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</si>
  <si>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</si>
  <si>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</si>
  <si>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</si>
  <si>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</si>
  <si>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</si>
  <si>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</si>
  <si>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</si>
  <si>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</si>
  <si>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</si>
  <si>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</si>
  <si>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</si>
  <si>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</si>
  <si>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</si>
  <si>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</si>
  <si>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</si>
  <si>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</si>
  <si>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</si>
  <si>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</si>
  <si>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</si>
  <si>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</si>
  <si>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</si>
  <si>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</si>
  <si>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</si>
  <si>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</si>
  <si>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</si>
  <si>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</si>
  <si>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</si>
  <si>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</si>
  <si>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</si>
  <si>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</si>
  <si>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</si>
  <si>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</si>
  <si>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</si>
  <si>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</si>
  <si>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</si>
  <si>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</si>
  <si>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</si>
  <si>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</si>
  <si>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</si>
  <si>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</si>
  <si>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</si>
  <si>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</si>
  <si>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</si>
  <si>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</si>
  <si>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</si>
  <si>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</si>
  <si>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</si>
  <si>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30.04.030</t>
  </si>
  <si>
    <t>Piso em ladrilho hidráulico podotátil várias cores (25x25cm), assentado com argamassa mista</t>
  </si>
  <si>
    <t>30.04.032</t>
  </si>
  <si>
    <t>Piso em ladrilho hidráulico podotátil várias cores (30x30cm),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</si>
  <si>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</si>
  <si>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</si>
  <si>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</si>
  <si>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</si>
  <si>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</si>
  <si>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</si>
  <si>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</si>
  <si>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</si>
  <si>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</si>
  <si>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</si>
  <si>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</si>
  <si>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</si>
  <si>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</si>
  <si>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</si>
  <si>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</si>
  <si>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</si>
  <si>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</si>
  <si>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</si>
  <si>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</si>
  <si>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</si>
  <si>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</si>
  <si>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</si>
  <si>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</si>
  <si>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</si>
  <si>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</si>
  <si>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</si>
  <si>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</si>
  <si>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</si>
  <si>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</si>
  <si>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</si>
  <si>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</si>
  <si>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</si>
  <si>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</si>
  <si>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</si>
  <si>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</si>
  <si>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</si>
  <si>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</si>
  <si>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</si>
  <si>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</si>
  <si>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</si>
  <si>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</si>
  <si>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</si>
  <si>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</si>
  <si>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</si>
  <si>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</si>
  <si>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</si>
  <si>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</si>
  <si>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</si>
  <si>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</si>
  <si>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</si>
  <si>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</si>
  <si>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</si>
  <si>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</si>
  <si>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</si>
  <si>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</si>
  <si>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</si>
  <si>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</si>
  <si>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</si>
  <si>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</si>
  <si>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</si>
  <si>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</si>
  <si>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</si>
  <si>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</si>
  <si>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</si>
  <si>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</si>
  <si>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</si>
  <si>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</si>
  <si>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</si>
  <si>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</si>
  <si>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</si>
  <si>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</si>
  <si>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</si>
  <si>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</si>
  <si>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</si>
  <si>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</si>
  <si>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</si>
  <si>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</si>
  <si>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</si>
  <si>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</si>
  <si>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</si>
  <si>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</si>
  <si>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</si>
  <si>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</si>
  <si>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</si>
  <si>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</si>
  <si>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</si>
  <si>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</si>
  <si>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</si>
  <si>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</si>
  <si>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</si>
  <si>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</si>
  <si>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</si>
  <si>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</si>
  <si>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</si>
  <si>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</si>
  <si>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</si>
  <si>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</si>
  <si>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</si>
  <si>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</si>
  <si>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</si>
  <si>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</si>
  <si>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</si>
  <si>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</si>
  <si>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</si>
  <si>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</si>
  <si>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</si>
  <si>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</si>
  <si>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</si>
  <si>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</si>
  <si>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</si>
  <si>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</si>
  <si>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</si>
  <si>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</si>
  <si>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</si>
  <si>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</si>
  <si>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</si>
  <si>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</si>
  <si>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</si>
  <si>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</si>
  <si>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</si>
  <si>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</si>
  <si>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</si>
  <si>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</si>
  <si>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</si>
  <si>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</si>
  <si>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</si>
  <si>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</si>
  <si>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</si>
  <si>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</si>
  <si>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</si>
  <si>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Proteção anticorrosiva, a base de resina epóxi com alcatrão, para ramais sob a terra, com DN até 1´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</si>
  <si>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</si>
  <si>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</si>
  <si>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</si>
  <si>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</si>
  <si>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</si>
  <si>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</si>
  <si>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</si>
  <si>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</si>
  <si>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</si>
  <si>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</si>
  <si>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</si>
  <si>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</si>
  <si>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</si>
  <si>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</si>
  <si>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</si>
  <si>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</si>
  <si>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</si>
  <si>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</si>
  <si>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</si>
  <si>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</si>
  <si>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</si>
  <si>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</si>
  <si>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</si>
  <si>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</si>
  <si>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</si>
  <si>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</si>
  <si>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</si>
  <si>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</si>
  <si>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</si>
  <si>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</si>
  <si>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</si>
  <si>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</si>
  <si>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</si>
  <si>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</si>
  <si>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</si>
  <si>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</si>
  <si>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</si>
  <si>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</si>
  <si>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</si>
  <si>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</si>
  <si>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</si>
  <si>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</si>
  <si>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</si>
  <si>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</si>
  <si>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</si>
  <si>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</si>
  <si>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</si>
  <si>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</si>
  <si>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</si>
  <si>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</si>
  <si>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</si>
  <si>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</si>
  <si>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</si>
  <si>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</si>
  <si>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</si>
  <si>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</si>
  <si>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</si>
  <si>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</si>
  <si>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</si>
  <si>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</si>
  <si>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</si>
  <si>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</si>
  <si>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</si>
  <si>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</si>
  <si>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</si>
  <si>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</si>
  <si>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</si>
  <si>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</si>
  <si>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</si>
  <si>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</si>
  <si>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</si>
  <si>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</si>
  <si>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</si>
  <si>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</si>
  <si>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</si>
  <si>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</si>
  <si>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</si>
  <si>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</si>
  <si>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</si>
  <si>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</si>
  <si>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</si>
  <si>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</si>
  <si>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</si>
  <si>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</si>
  <si>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</si>
  <si>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</si>
  <si>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</si>
  <si>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</si>
  <si>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</si>
  <si>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</si>
  <si>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</si>
  <si>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</si>
  <si>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</si>
  <si>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</si>
  <si>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</si>
  <si>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</si>
  <si>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</si>
  <si>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</si>
  <si>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</si>
  <si>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</si>
  <si>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</si>
  <si>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</si>
  <si>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</si>
  <si>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</si>
  <si>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</si>
  <si>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</si>
  <si>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</si>
  <si>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</si>
  <si>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</si>
  <si>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</si>
  <si>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</si>
  <si>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</si>
  <si>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</si>
  <si>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</si>
  <si>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</si>
  <si>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</si>
  <si>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</si>
  <si>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</si>
  <si>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</si>
  <si>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</si>
  <si>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</si>
  <si>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</si>
  <si>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</si>
  <si>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</si>
  <si>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</si>
  <si>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</si>
  <si>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</si>
  <si>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</si>
  <si>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</si>
  <si>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</si>
  <si>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</si>
  <si>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</si>
  <si>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</si>
  <si>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</si>
  <si>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</si>
  <si>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</si>
  <si>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</si>
  <si>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</si>
  <si>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</si>
  <si>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</si>
  <si>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</si>
  <si>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</si>
  <si>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</si>
  <si>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</si>
  <si>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</si>
  <si>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</si>
  <si>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</si>
  <si>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</si>
  <si>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</si>
  <si>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</si>
  <si>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</si>
  <si>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</si>
  <si>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</si>
  <si>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</si>
  <si>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</si>
  <si>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</si>
  <si>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</si>
  <si>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</si>
  <si>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</si>
  <si>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</si>
  <si>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</si>
  <si>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</si>
  <si>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</si>
  <si>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</si>
  <si>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</si>
  <si>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</si>
  <si>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</si>
  <si>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</si>
  <si>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</si>
  <si>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</si>
  <si>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</si>
  <si>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</si>
  <si>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</si>
  <si>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</si>
  <si>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</si>
  <si>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</si>
  <si>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</si>
  <si>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</si>
  <si>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</si>
  <si>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</si>
  <si>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</si>
  <si>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</si>
  <si>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</si>
  <si>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</si>
  <si>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</si>
  <si>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</si>
  <si>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</si>
  <si>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</si>
  <si>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</si>
  <si>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</si>
  <si>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</si>
  <si>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</si>
  <si>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</si>
  <si>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</si>
  <si>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</si>
  <si>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</si>
  <si>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</si>
  <si>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</si>
  <si>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</si>
  <si>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</si>
  <si>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</si>
  <si>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</si>
  <si>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</si>
  <si>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</si>
  <si>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</si>
  <si>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</si>
  <si>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</si>
  <si>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</si>
  <si>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</si>
  <si>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</si>
  <si>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</si>
  <si>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</si>
  <si>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</si>
  <si>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</si>
  <si>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</si>
  <si>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</si>
  <si>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</si>
  <si>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</si>
  <si>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</si>
  <si>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</si>
  <si>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</si>
  <si>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</si>
  <si>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</si>
  <si>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</si>
  <si>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</si>
  <si>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</si>
  <si>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</si>
  <si>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</si>
  <si>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</si>
  <si>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</si>
  <si>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</si>
  <si>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</si>
  <si>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</si>
  <si>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</si>
  <si>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</si>
  <si>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</si>
  <si>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</si>
  <si>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</si>
  <si>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</si>
  <si>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</si>
  <si>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</si>
  <si>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</si>
  <si>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</si>
  <si>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</si>
  <si>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</si>
  <si>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</si>
  <si>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</si>
  <si>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</si>
  <si>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</si>
  <si>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</si>
  <si>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</si>
  <si>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</si>
  <si>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</si>
  <si>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</si>
  <si>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</si>
  <si>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</si>
  <si>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</si>
  <si>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 = 2,00 m</t>
  </si>
  <si>
    <t>34.04.166</t>
  </si>
  <si>
    <t>Árvore ornamental tipo Aroeira salsa - h= 2,00 m</t>
  </si>
  <si>
    <t>34.04.280</t>
  </si>
  <si>
    <t>Árvore ornamental tipo Manacá-da-serra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</si>
  <si>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</si>
  <si>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</si>
  <si>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</si>
  <si>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</si>
  <si>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</si>
  <si>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</si>
  <si>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</si>
  <si>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</si>
  <si>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</si>
  <si>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</si>
  <si>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</si>
  <si>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</si>
  <si>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</si>
  <si>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</si>
  <si>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</si>
  <si>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</si>
  <si>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</si>
  <si>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</si>
  <si>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</si>
  <si>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</si>
  <si>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</si>
  <si>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</si>
  <si>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</si>
  <si>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</si>
  <si>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</si>
  <si>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</si>
  <si>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</si>
  <si>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</si>
  <si>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</si>
  <si>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</si>
  <si>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</si>
  <si>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</si>
  <si>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</si>
  <si>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</si>
  <si>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</si>
  <si>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</si>
  <si>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</si>
  <si>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</si>
  <si>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</si>
  <si>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</si>
  <si>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</si>
  <si>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</si>
  <si>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</si>
  <si>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</si>
  <si>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</si>
  <si>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</si>
  <si>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</si>
  <si>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</si>
  <si>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</si>
  <si>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</si>
  <si>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</si>
  <si>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</si>
  <si>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</si>
  <si>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</si>
  <si>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</si>
  <si>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</si>
  <si>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</si>
  <si>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</si>
  <si>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</si>
  <si>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</si>
  <si>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</si>
  <si>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</si>
  <si>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</si>
  <si>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</si>
  <si>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</si>
  <si>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</si>
  <si>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</si>
  <si>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</si>
  <si>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</si>
  <si>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</si>
  <si>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</si>
  <si>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</si>
  <si>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</si>
  <si>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</si>
  <si>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</si>
  <si>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</si>
  <si>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</si>
  <si>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</si>
  <si>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</si>
  <si>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</si>
  <si>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</si>
  <si>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</si>
  <si>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</si>
  <si>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</si>
  <si>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</si>
  <si>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</si>
  <si>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</si>
  <si>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</si>
  <si>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</si>
  <si>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</si>
  <si>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</si>
  <si>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</si>
  <si>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</si>
  <si>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</si>
  <si>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</si>
  <si>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</si>
  <si>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</si>
  <si>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</si>
  <si>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</si>
  <si>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</si>
  <si>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</si>
  <si>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</si>
  <si>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</si>
  <si>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</si>
  <si>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</si>
  <si>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</si>
  <si>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</si>
  <si>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</si>
  <si>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</si>
  <si>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</si>
  <si>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</si>
  <si>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</si>
  <si>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</si>
  <si>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</si>
  <si>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</si>
  <si>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</si>
  <si>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</si>
  <si>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</si>
  <si>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</si>
  <si>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</si>
  <si>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</si>
  <si>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</si>
  <si>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</si>
  <si>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</si>
  <si>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</si>
  <si>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</si>
  <si>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</si>
  <si>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</si>
  <si>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</si>
  <si>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</si>
  <si>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</si>
  <si>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</si>
  <si>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</si>
  <si>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</si>
  <si>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</si>
  <si>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</si>
  <si>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</si>
  <si>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</si>
  <si>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</si>
  <si>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</si>
  <si>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</si>
  <si>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</si>
  <si>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</si>
  <si>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</si>
  <si>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</si>
  <si>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</si>
  <si>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</si>
  <si>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</si>
  <si>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</si>
  <si>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</si>
  <si>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</si>
  <si>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</si>
  <si>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</si>
  <si>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</si>
  <si>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</si>
  <si>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</si>
  <si>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</si>
  <si>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</si>
  <si>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</si>
  <si>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</si>
  <si>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</si>
  <si>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</si>
  <si>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</si>
  <si>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</si>
  <si>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</si>
  <si>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</si>
  <si>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</si>
  <si>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</si>
  <si>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</si>
  <si>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</si>
  <si>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</si>
  <si>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</si>
  <si>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</si>
  <si>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</si>
  <si>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</si>
  <si>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</si>
  <si>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</si>
  <si>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</si>
  <si>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</si>
  <si>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</si>
  <si>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</si>
  <si>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</si>
  <si>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</si>
  <si>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</si>
  <si>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</si>
  <si>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</si>
  <si>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</si>
  <si>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</si>
  <si>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</si>
  <si>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</si>
  <si>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</si>
  <si>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</si>
  <si>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</si>
  <si>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</si>
  <si>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</si>
  <si>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</si>
  <si>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</si>
  <si>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</si>
  <si>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</si>
  <si>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</si>
  <si>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</si>
  <si>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</si>
  <si>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</si>
  <si>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</si>
  <si>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</si>
  <si>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</si>
  <si>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</si>
  <si>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</si>
  <si>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</si>
  <si>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</si>
  <si>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</si>
  <si>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</si>
  <si>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</si>
  <si>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</si>
  <si>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</si>
  <si>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</si>
  <si>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</si>
  <si>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</si>
  <si>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</si>
  <si>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</si>
  <si>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</si>
  <si>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</si>
  <si>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</si>
  <si>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</si>
  <si>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</si>
  <si>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</si>
  <si>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</si>
  <si>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</si>
  <si>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</si>
  <si>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</si>
  <si>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</si>
  <si>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</si>
  <si>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</si>
  <si>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</si>
  <si>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</si>
  <si>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</si>
  <si>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</si>
  <si>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</si>
  <si>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</si>
  <si>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</si>
  <si>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</si>
  <si>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</si>
  <si>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</si>
  <si>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</si>
  <si>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</si>
  <si>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</si>
  <si>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</si>
  <si>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</si>
  <si>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</si>
  <si>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</si>
  <si>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</si>
  <si>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</si>
  <si>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</si>
  <si>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</si>
  <si>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</si>
  <si>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</si>
  <si>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</si>
  <si>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</si>
  <si>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</si>
  <si>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</si>
  <si>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</si>
  <si>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</si>
  <si>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</si>
  <si>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</si>
  <si>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</si>
  <si>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</si>
  <si>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</si>
  <si>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</si>
  <si>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</si>
  <si>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</si>
  <si>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</si>
  <si>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</si>
  <si>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</si>
  <si>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</si>
  <si>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</si>
  <si>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</si>
  <si>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</si>
  <si>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</si>
  <si>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</si>
  <si>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</si>
  <si>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</si>
  <si>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</si>
  <si>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</si>
  <si>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</si>
  <si>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</si>
  <si>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</si>
  <si>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</si>
  <si>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</si>
  <si>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</si>
  <si>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</si>
  <si>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</si>
  <si>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</si>
  <si>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</si>
  <si>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</si>
  <si>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</si>
  <si>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</si>
  <si>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</si>
  <si>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</si>
  <si>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</si>
  <si>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</si>
  <si>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</si>
  <si>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</si>
  <si>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</si>
  <si>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</si>
  <si>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</si>
  <si>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</si>
  <si>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</si>
  <si>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</si>
  <si>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</si>
  <si>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</si>
  <si>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</si>
  <si>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</si>
  <si>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</si>
  <si>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</si>
  <si>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</si>
  <si>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</si>
  <si>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</si>
  <si>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</si>
  <si>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</si>
  <si>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</si>
  <si>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</si>
  <si>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</si>
  <si>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</si>
  <si>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</si>
  <si>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</si>
  <si>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</si>
  <si>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</si>
  <si>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</si>
  <si>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</si>
  <si>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</si>
  <si>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</si>
  <si>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</si>
  <si>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</si>
  <si>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</si>
  <si>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</si>
  <si>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</si>
  <si>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</si>
  <si>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</si>
  <si>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</si>
  <si>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</si>
  <si>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</si>
  <si>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</si>
  <si>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</si>
  <si>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</si>
  <si>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</si>
  <si>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</si>
  <si>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</si>
  <si>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</si>
  <si>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</si>
  <si>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</si>
  <si>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</si>
  <si>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</si>
  <si>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</si>
  <si>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</si>
  <si>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</si>
  <si>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</si>
  <si>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</si>
  <si>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</si>
  <si>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</si>
  <si>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</si>
  <si>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</si>
  <si>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</si>
  <si>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</si>
  <si>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</si>
  <si>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</si>
  <si>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</si>
  <si>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</si>
  <si>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</si>
  <si>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</si>
  <si>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</si>
  <si>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</si>
  <si>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</si>
  <si>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</si>
  <si>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</si>
  <si>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</si>
  <si>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</si>
  <si>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</si>
  <si>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</si>
  <si>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</si>
  <si>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</si>
  <si>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</si>
  <si>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</si>
  <si>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</si>
  <si>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</si>
  <si>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</si>
  <si>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</si>
  <si>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</si>
  <si>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</si>
  <si>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</si>
  <si>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</si>
  <si>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</si>
  <si>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</si>
  <si>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</si>
  <si>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</si>
  <si>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</si>
  <si>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</si>
  <si>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</si>
  <si>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</si>
  <si>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</si>
  <si>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</si>
  <si>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</si>
  <si>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</si>
  <si>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</si>
  <si>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</si>
  <si>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</si>
  <si>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</si>
  <si>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</si>
  <si>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</si>
  <si>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</si>
  <si>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</si>
  <si>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</si>
  <si>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</si>
  <si>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</si>
  <si>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</si>
  <si>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</si>
  <si>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</si>
  <si>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</si>
  <si>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</si>
  <si>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</si>
  <si>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</si>
  <si>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</si>
  <si>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</si>
  <si>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</si>
  <si>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</si>
  <si>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</si>
  <si>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</si>
  <si>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</si>
  <si>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</si>
  <si>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</si>
  <si>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</si>
  <si>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</si>
  <si>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</si>
  <si>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</si>
  <si>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</si>
  <si>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</si>
  <si>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</si>
  <si>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</si>
  <si>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</si>
  <si>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</si>
  <si>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</si>
  <si>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</si>
  <si>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</si>
  <si>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</si>
  <si>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</si>
  <si>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</si>
  <si>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</si>
  <si>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</si>
  <si>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</si>
  <si>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</si>
  <si>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</si>
  <si>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</si>
  <si>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</si>
  <si>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</si>
  <si>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</si>
  <si>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</si>
  <si>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</si>
  <si>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</si>
  <si>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</si>
  <si>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</si>
  <si>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</si>
  <si>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</si>
  <si>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</si>
  <si>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</si>
  <si>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</si>
  <si>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</si>
  <si>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</si>
  <si>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</si>
  <si>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</si>
  <si>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</si>
  <si>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</si>
  <si>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</si>
  <si>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</si>
  <si>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</si>
  <si>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</si>
  <si>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</si>
  <si>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</si>
  <si>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</si>
  <si>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</si>
  <si>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</si>
  <si>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</si>
  <si>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</si>
  <si>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</si>
  <si>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</si>
  <si>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</si>
  <si>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</si>
  <si>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</si>
  <si>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</si>
  <si>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</si>
  <si>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</si>
  <si>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</si>
  <si>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</si>
  <si>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</si>
  <si>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</si>
  <si>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</si>
  <si>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</si>
  <si>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</si>
  <si>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</si>
  <si>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</si>
  <si>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</si>
  <si>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</si>
  <si>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</si>
  <si>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</si>
  <si>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</si>
  <si>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</si>
  <si>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</si>
  <si>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</si>
  <si>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</si>
  <si>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</si>
  <si>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</si>
  <si>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</si>
  <si>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</si>
  <si>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</si>
  <si>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</si>
  <si>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</si>
  <si>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</si>
  <si>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</si>
  <si>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</si>
  <si>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</si>
  <si>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</si>
  <si>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</si>
  <si>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</si>
  <si>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</si>
  <si>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</si>
  <si>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</si>
  <si>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</si>
  <si>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</si>
  <si>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</si>
  <si>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</si>
  <si>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</si>
  <si>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</si>
  <si>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</si>
  <si>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</si>
  <si>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</si>
  <si>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</si>
  <si>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</si>
  <si>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''C''  para 15 kV/200 A, com capacidade de ruptura até 10 kA - com fusível</t>
  </si>
  <si>
    <t>37.15.170</t>
  </si>
  <si>
    <t>Chave fusível base ''C''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</si>
  <si>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</si>
  <si>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</si>
  <si>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</si>
  <si>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</si>
  <si>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</si>
  <si>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</si>
  <si>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</si>
  <si>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2500 A, trifásico, barra de cobre</t>
  </si>
  <si>
    <t>Axm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</si>
  <si>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</si>
  <si>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</si>
  <si>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</si>
  <si>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</si>
  <si>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</si>
  <si>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</si>
  <si>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</si>
  <si>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</si>
  <si>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</si>
  <si>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</si>
  <si>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</si>
  <si>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</si>
  <si>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</si>
  <si>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</si>
  <si>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</si>
  <si>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</si>
  <si>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</si>
  <si>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</si>
  <si>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</si>
  <si>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</si>
  <si>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</si>
  <si>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</si>
  <si>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</si>
  <si>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</si>
  <si>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</si>
  <si>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</si>
  <si>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</si>
  <si>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</si>
  <si>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</si>
  <si>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</si>
  <si>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</si>
  <si>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</si>
  <si>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</si>
  <si>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</si>
  <si>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</si>
  <si>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</si>
  <si>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</si>
  <si>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</si>
  <si>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</si>
  <si>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</si>
  <si>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</si>
  <si>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</si>
  <si>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</si>
  <si>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</si>
  <si>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</si>
  <si>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</si>
  <si>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</si>
  <si>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</si>
  <si>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</si>
  <si>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</si>
  <si>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</si>
  <si>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</si>
  <si>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</si>
  <si>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</si>
  <si>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</si>
  <si>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</si>
  <si>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</si>
  <si>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</si>
  <si>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</si>
  <si>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</si>
  <si>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</si>
  <si>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</si>
  <si>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</si>
  <si>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</si>
  <si>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</si>
  <si>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</si>
  <si>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</si>
  <si>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</si>
  <si>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</si>
  <si>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</si>
  <si>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</si>
  <si>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</si>
  <si>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</si>
  <si>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</si>
  <si>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</si>
  <si>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</si>
  <si>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</si>
  <si>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</si>
  <si>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</si>
  <si>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</si>
  <si>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</si>
  <si>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</si>
  <si>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</si>
  <si>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</si>
  <si>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</si>
  <si>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</si>
  <si>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</si>
  <si>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</si>
  <si>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</si>
  <si>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</si>
  <si>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</si>
  <si>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</si>
  <si>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</si>
  <si>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</si>
  <si>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</si>
  <si>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</si>
  <si>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</si>
  <si>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</si>
  <si>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</si>
  <si>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</si>
  <si>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</si>
  <si>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</si>
  <si>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</si>
  <si>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</si>
  <si>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</si>
  <si>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</si>
  <si>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</si>
  <si>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</si>
  <si>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</si>
  <si>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</si>
  <si>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</si>
  <si>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</si>
  <si>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</si>
  <si>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</si>
  <si>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</si>
  <si>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</si>
  <si>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</si>
  <si>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</si>
  <si>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</si>
  <si>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</si>
  <si>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</si>
  <si>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</si>
  <si>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</si>
  <si>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Eletroduto galvanizado conforme NBR13057 -  3/4´ com acessórios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</si>
  <si>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</si>
  <si>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</si>
  <si>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</si>
  <si>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</si>
  <si>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</si>
  <si>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</si>
  <si>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</si>
  <si>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</si>
  <si>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</si>
  <si>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</si>
  <si>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</si>
  <si>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</si>
  <si>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</si>
  <si>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</si>
  <si>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</si>
  <si>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</si>
  <si>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</si>
  <si>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</si>
  <si>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</si>
  <si>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</si>
  <si>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</si>
  <si>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</si>
  <si>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</si>
  <si>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</si>
  <si>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</si>
  <si>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</si>
  <si>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</si>
  <si>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</si>
  <si>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</si>
  <si>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</si>
  <si>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</si>
  <si>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</si>
  <si>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</si>
  <si>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</si>
  <si>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</si>
  <si>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</si>
  <si>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</si>
  <si>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</si>
  <si>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</si>
  <si>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</si>
  <si>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</si>
  <si>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</si>
  <si>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</si>
  <si>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</si>
  <si>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</si>
  <si>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</si>
  <si>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</si>
  <si>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</si>
  <si>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</si>
  <si>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</si>
  <si>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</si>
  <si>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</si>
  <si>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</si>
  <si>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</si>
  <si>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</si>
  <si>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</si>
  <si>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</si>
  <si>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</si>
  <si>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</si>
  <si>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</si>
  <si>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</si>
  <si>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</si>
  <si>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</si>
  <si>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</si>
  <si>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</si>
  <si>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</si>
  <si>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</si>
  <si>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</si>
  <si>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</si>
  <si>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</si>
  <si>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</si>
  <si>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</si>
  <si>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</si>
  <si>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</si>
  <si>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</si>
  <si>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</si>
  <si>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</si>
  <si>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</si>
  <si>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</si>
  <si>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</si>
  <si>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</si>
  <si>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</si>
  <si>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</si>
  <si>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</si>
  <si>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</si>
  <si>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</si>
  <si>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</si>
  <si>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</si>
  <si>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</si>
  <si>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</si>
  <si>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</si>
  <si>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38.07.800</t>
  </si>
  <si>
    <t>Gancho longo em chapa aço zincado para fixação de luminária</t>
  </si>
  <si>
    <t>38.07.801</t>
  </si>
  <si>
    <t>Sapata externa com 4 furos, 38 x 38 mm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</si>
  <si>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</si>
  <si>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</si>
  <si>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</si>
  <si>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</si>
  <si>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</si>
  <si>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</si>
  <si>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</si>
  <si>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</si>
  <si>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</si>
  <si>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</si>
  <si>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</si>
  <si>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</si>
  <si>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</si>
  <si>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</si>
  <si>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</si>
  <si>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</si>
  <si>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</si>
  <si>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</si>
  <si>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</si>
  <si>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</si>
  <si>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</si>
  <si>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</si>
  <si>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</si>
  <si>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</si>
  <si>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</si>
  <si>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</si>
  <si>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</si>
  <si>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</si>
  <si>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</si>
  <si>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</si>
  <si>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</si>
  <si>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</si>
  <si>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</si>
  <si>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</si>
  <si>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</si>
  <si>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</si>
  <si>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</si>
  <si>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</si>
  <si>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</si>
  <si>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</si>
  <si>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</si>
  <si>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</si>
  <si>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</si>
  <si>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</si>
  <si>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</si>
  <si>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</si>
  <si>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</si>
  <si>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</si>
  <si>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</si>
  <si>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</si>
  <si>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</si>
  <si>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</si>
  <si>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</si>
  <si>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</si>
  <si>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</si>
  <si>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</si>
  <si>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</si>
  <si>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</si>
  <si>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</si>
  <si>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</si>
  <si>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</si>
  <si>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</si>
  <si>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</si>
  <si>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</si>
  <si>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</si>
  <si>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</si>
  <si>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</si>
  <si>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</si>
  <si>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</si>
  <si>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</si>
  <si>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</si>
  <si>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</si>
  <si>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</si>
  <si>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</si>
  <si>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</si>
  <si>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</si>
  <si>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</si>
  <si>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</si>
  <si>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</si>
  <si>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</si>
  <si>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</si>
  <si>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</si>
  <si>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</si>
  <si>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</si>
  <si>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</si>
  <si>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</si>
  <si>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</si>
  <si>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</si>
  <si>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</si>
  <si>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</si>
  <si>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</si>
  <si>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</si>
  <si>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</si>
  <si>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</si>
  <si>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</si>
  <si>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</si>
  <si>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</si>
  <si>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</si>
  <si>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</si>
  <si>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</si>
  <si>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</si>
  <si>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</si>
  <si>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</si>
  <si>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</si>
  <si>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</si>
  <si>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</si>
  <si>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</si>
  <si>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</si>
  <si>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</si>
  <si>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</si>
  <si>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</si>
  <si>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</si>
  <si>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</si>
  <si>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</si>
  <si>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</si>
  <si>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</si>
  <si>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</si>
  <si>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</si>
  <si>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</si>
  <si>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</si>
  <si>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</si>
  <si>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</si>
  <si>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</si>
  <si>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</si>
  <si>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</si>
  <si>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</si>
  <si>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</si>
  <si>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</si>
  <si>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</si>
  <si>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</si>
  <si>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</si>
  <si>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</si>
  <si>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</si>
  <si>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</si>
  <si>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</si>
  <si>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</si>
  <si>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</si>
  <si>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</si>
  <si>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</si>
  <si>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</si>
  <si>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</si>
  <si>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</si>
  <si>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</si>
  <si>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</si>
  <si>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</si>
  <si>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</si>
  <si>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</si>
  <si>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</si>
  <si>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</si>
  <si>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</si>
  <si>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</si>
  <si>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</si>
  <si>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</si>
  <si>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</si>
  <si>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</si>
  <si>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</si>
  <si>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</si>
  <si>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</si>
  <si>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</si>
  <si>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</si>
  <si>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</si>
  <si>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</si>
  <si>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</si>
  <si>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</si>
  <si>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</si>
  <si>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</si>
  <si>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</si>
  <si>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</si>
  <si>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</si>
  <si>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</si>
  <si>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</si>
  <si>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</si>
  <si>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</si>
  <si>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</si>
  <si>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</si>
  <si>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</si>
  <si>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38.23</t>
  </si>
  <si>
    <t>Eletrocalha e acessorios..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</si>
  <si>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</si>
  <si>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</si>
  <si>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</si>
  <si>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</si>
  <si>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</si>
  <si>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</si>
  <si>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</si>
  <si>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</si>
  <si>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</si>
  <si>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</si>
  <si>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</si>
  <si>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</si>
  <si>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</si>
  <si>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</si>
  <si>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</si>
  <si>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</si>
  <si>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</si>
  <si>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</si>
  <si>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</si>
  <si>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</si>
  <si>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</si>
  <si>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</si>
  <si>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</si>
  <si>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</si>
  <si>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</si>
  <si>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</si>
  <si>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</si>
  <si>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</si>
  <si>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</si>
  <si>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</si>
  <si>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</si>
  <si>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</si>
  <si>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</si>
  <si>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</si>
  <si>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</si>
  <si>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</si>
  <si>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</si>
  <si>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</si>
  <si>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</si>
  <si>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</si>
  <si>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</si>
  <si>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</si>
  <si>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</si>
  <si>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</si>
  <si>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</si>
  <si>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</si>
  <si>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</si>
  <si>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</si>
  <si>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</si>
  <si>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</si>
  <si>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</si>
  <si>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</si>
  <si>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</si>
  <si>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</si>
  <si>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</si>
  <si>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</si>
  <si>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</si>
  <si>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</si>
  <si>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</si>
  <si>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</si>
  <si>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</si>
  <si>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</si>
  <si>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</si>
  <si>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</si>
  <si>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</si>
  <si>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</si>
  <si>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</si>
  <si>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</si>
  <si>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</si>
  <si>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</si>
  <si>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</si>
  <si>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</si>
  <si>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</si>
  <si>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</si>
  <si>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</si>
  <si>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</si>
  <si>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</si>
  <si>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</si>
  <si>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</si>
  <si>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</si>
  <si>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</si>
  <si>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</si>
  <si>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</si>
  <si>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</si>
  <si>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</si>
  <si>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</si>
  <si>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</si>
  <si>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</si>
  <si>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</si>
  <si>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</si>
  <si>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</si>
  <si>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</si>
  <si>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</si>
  <si>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</si>
  <si>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</si>
  <si>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</si>
  <si>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</si>
  <si>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</si>
  <si>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</si>
  <si>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</si>
  <si>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</si>
  <si>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</si>
  <si>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</si>
  <si>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</si>
  <si>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</si>
  <si>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</si>
  <si>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</si>
  <si>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</si>
  <si>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</si>
  <si>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</si>
  <si>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</si>
  <si>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</si>
  <si>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</si>
  <si>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</si>
  <si>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</si>
  <si>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</si>
  <si>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</si>
  <si>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</si>
  <si>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</si>
  <si>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</si>
  <si>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</si>
  <si>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</si>
  <si>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</si>
  <si>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</si>
  <si>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</si>
  <si>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</si>
  <si>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</si>
  <si>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</si>
  <si>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</si>
  <si>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</si>
  <si>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</si>
  <si>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</si>
  <si>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</si>
  <si>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</si>
  <si>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</si>
  <si>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</si>
  <si>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</si>
  <si>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</si>
  <si>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</si>
  <si>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</si>
  <si>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</si>
  <si>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</si>
  <si>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</si>
  <si>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</si>
  <si>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</si>
  <si>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</si>
  <si>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</si>
  <si>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</si>
  <si>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</si>
  <si>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39.11.091</t>
  </si>
  <si>
    <t>Cabo telefônico CI, com 01 par de 0,40 mm, para centrais telefônicas, equipamentos e rede interna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</si>
  <si>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</si>
  <si>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</si>
  <si>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</si>
  <si>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</si>
  <si>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</si>
  <si>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</si>
  <si>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</si>
  <si>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</si>
  <si>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</si>
  <si>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</si>
  <si>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</si>
  <si>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</si>
  <si>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</si>
  <si>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</si>
  <si>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</si>
  <si>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</si>
  <si>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</si>
  <si>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</si>
  <si>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</si>
  <si>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</si>
  <si>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</si>
  <si>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</si>
  <si>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</si>
  <si>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</si>
  <si>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</si>
  <si>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</si>
  <si>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</si>
  <si>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</si>
  <si>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</si>
  <si>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</si>
  <si>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</si>
  <si>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</si>
  <si>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</si>
  <si>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</si>
  <si>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</si>
  <si>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</si>
  <si>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</si>
  <si>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</si>
  <si>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</si>
  <si>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</si>
  <si>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</si>
  <si>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</si>
  <si>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</si>
  <si>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</si>
  <si>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</si>
  <si>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</si>
  <si>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</si>
  <si>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</si>
  <si>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</si>
  <si>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</si>
  <si>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</si>
  <si>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</si>
  <si>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</si>
  <si>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</si>
  <si>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</si>
  <si>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</si>
  <si>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</si>
  <si>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</si>
  <si>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</si>
  <si>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</si>
  <si>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</si>
  <si>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</si>
  <si>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</si>
  <si>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</si>
  <si>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</si>
  <si>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</si>
  <si>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</si>
  <si>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</si>
  <si>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</si>
  <si>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</si>
  <si>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</si>
  <si>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</si>
  <si>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</si>
  <si>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</si>
  <si>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</si>
  <si>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</si>
  <si>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</si>
  <si>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</si>
  <si>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</si>
  <si>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</si>
  <si>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</si>
  <si>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</si>
  <si>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</si>
  <si>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</si>
  <si>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</si>
  <si>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</si>
  <si>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</si>
  <si>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</si>
  <si>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</si>
  <si>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</si>
  <si>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</si>
  <si>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</si>
  <si>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</si>
  <si>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</si>
  <si>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</si>
  <si>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</si>
  <si>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</si>
  <si>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</si>
  <si>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</si>
  <si>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</si>
  <si>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</si>
  <si>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</si>
  <si>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</si>
  <si>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</si>
  <si>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</si>
  <si>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</si>
  <si>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</si>
  <si>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</si>
  <si>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</si>
  <si>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</si>
  <si>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</si>
  <si>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</si>
  <si>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</si>
  <si>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</si>
  <si>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</si>
  <si>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</si>
  <si>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</si>
  <si>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</si>
  <si>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</si>
  <si>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</si>
  <si>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</si>
  <si>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</si>
  <si>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</si>
  <si>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</si>
  <si>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</si>
  <si>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</si>
  <si>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</si>
  <si>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</si>
  <si>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</si>
  <si>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</si>
  <si>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</si>
  <si>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</si>
  <si>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</si>
  <si>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</si>
  <si>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</si>
  <si>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</si>
  <si>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</si>
  <si>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</si>
  <si>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</si>
  <si>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</si>
  <si>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</si>
  <si>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</si>
  <si>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</si>
  <si>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</si>
  <si>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</si>
  <si>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</si>
  <si>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</si>
  <si>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</si>
  <si>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</si>
  <si>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</si>
  <si>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</si>
  <si>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</si>
  <si>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</si>
  <si>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</si>
  <si>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</si>
  <si>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</si>
  <si>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</si>
  <si>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</si>
  <si>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</si>
  <si>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</si>
  <si>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</si>
  <si>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</si>
  <si>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</si>
  <si>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</si>
  <si>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</si>
  <si>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</si>
  <si>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</si>
  <si>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</si>
  <si>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</si>
  <si>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</si>
  <si>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</si>
  <si>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</si>
  <si>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</si>
  <si>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</si>
  <si>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</si>
  <si>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</si>
  <si>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</si>
  <si>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</si>
  <si>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</si>
  <si>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</si>
  <si>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</si>
  <si>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</si>
  <si>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</si>
  <si>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</si>
  <si>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</si>
  <si>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</si>
  <si>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</si>
  <si>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</si>
  <si>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</si>
  <si>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</si>
  <si>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</si>
  <si>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</si>
  <si>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</si>
  <si>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</si>
  <si>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</si>
  <si>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</si>
  <si>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</si>
  <si>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</si>
  <si>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</si>
  <si>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</si>
  <si>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</si>
  <si>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</si>
  <si>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</si>
  <si>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</si>
  <si>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</si>
  <si>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</si>
  <si>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</si>
  <si>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</si>
  <si>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</si>
  <si>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</si>
  <si>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</si>
  <si>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</si>
  <si>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</si>
  <si>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</si>
  <si>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</si>
  <si>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</si>
  <si>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</si>
  <si>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</si>
  <si>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</si>
  <si>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</si>
  <si>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</si>
  <si>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</si>
  <si>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</si>
  <si>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</si>
  <si>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</si>
  <si>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</si>
  <si>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</si>
  <si>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</si>
  <si>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</si>
  <si>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</si>
  <si>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</si>
  <si>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</si>
  <si>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</si>
  <si>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</si>
  <si>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</si>
  <si>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</si>
  <si>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</si>
  <si>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</si>
  <si>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</si>
  <si>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</si>
  <si>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</si>
  <si>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</si>
  <si>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</si>
  <si>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</si>
  <si>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</si>
  <si>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</si>
  <si>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</si>
  <si>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</si>
  <si>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</si>
  <si>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</si>
  <si>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</si>
  <si>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</si>
  <si>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</si>
  <si>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</si>
  <si>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</si>
  <si>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</si>
  <si>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</si>
  <si>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</si>
  <si>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</si>
  <si>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</si>
  <si>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</si>
  <si>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</si>
  <si>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</si>
  <si>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</si>
  <si>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</si>
  <si>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</si>
  <si>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</si>
  <si>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</si>
  <si>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</si>
  <si>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</si>
  <si>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</si>
  <si>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</si>
  <si>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</si>
  <si>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</si>
  <si>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</si>
  <si>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</si>
  <si>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</si>
  <si>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</si>
  <si>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</si>
  <si>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</si>
  <si>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</si>
  <si>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</si>
  <si>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</si>
  <si>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</si>
  <si>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</si>
  <si>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</si>
  <si>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</si>
  <si>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</si>
  <si>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</si>
  <si>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</si>
  <si>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</si>
  <si>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</si>
  <si>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</si>
  <si>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</si>
  <si>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Condulete metálico de 3/4´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</si>
  <si>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</si>
  <si>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</si>
  <si>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</si>
  <si>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</si>
  <si>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</si>
  <si>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</si>
  <si>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</si>
  <si>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</si>
  <si>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</si>
  <si>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</si>
  <si>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</si>
  <si>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</si>
  <si>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</si>
  <si>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</si>
  <si>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</si>
  <si>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</si>
  <si>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</si>
  <si>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</si>
  <si>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</si>
  <si>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</si>
  <si>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</si>
  <si>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</si>
  <si>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</si>
  <si>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</si>
  <si>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</si>
  <si>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</si>
  <si>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</si>
  <si>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</si>
  <si>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</si>
  <si>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</si>
  <si>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</si>
  <si>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</si>
  <si>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</si>
  <si>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</si>
  <si>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</si>
  <si>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</si>
  <si>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</si>
  <si>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</si>
  <si>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</si>
  <si>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</si>
  <si>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</si>
  <si>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</si>
  <si>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</si>
  <si>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</si>
  <si>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</si>
  <si>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</si>
  <si>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</si>
  <si>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</si>
  <si>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</si>
  <si>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</si>
  <si>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</si>
  <si>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</si>
  <si>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</si>
  <si>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</si>
  <si>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</si>
  <si>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</si>
  <si>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</si>
  <si>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</si>
  <si>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</si>
  <si>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</si>
  <si>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</si>
  <si>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</si>
  <si>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</si>
  <si>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</si>
  <si>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</si>
  <si>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</si>
  <si>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</si>
  <si>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</si>
  <si>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</si>
  <si>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</si>
  <si>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</si>
  <si>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</si>
  <si>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</si>
  <si>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</si>
  <si>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</si>
  <si>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</si>
  <si>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</si>
  <si>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</si>
  <si>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</si>
  <si>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</si>
  <si>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</si>
  <si>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</si>
  <si>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</si>
  <si>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</si>
  <si>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</si>
  <si>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</si>
  <si>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</si>
  <si>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</si>
  <si>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</si>
  <si>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</si>
  <si>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</si>
  <si>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</si>
  <si>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</si>
  <si>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</si>
  <si>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</si>
  <si>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</si>
  <si>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</si>
  <si>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</si>
  <si>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</si>
  <si>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</si>
  <si>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</si>
  <si>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</si>
  <si>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</si>
  <si>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</si>
  <si>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</si>
  <si>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</si>
  <si>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</si>
  <si>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</si>
  <si>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</si>
  <si>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</si>
  <si>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</si>
  <si>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</si>
  <si>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</si>
  <si>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</si>
  <si>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</si>
  <si>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</si>
  <si>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</si>
  <si>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</si>
  <si>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</si>
  <si>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</si>
  <si>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</si>
  <si>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</si>
  <si>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</si>
  <si>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</si>
  <si>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</si>
  <si>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</si>
  <si>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</si>
  <si>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</si>
  <si>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</si>
  <si>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</si>
  <si>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</si>
  <si>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 W</t>
  </si>
  <si>
    <t>41.02.551</t>
  </si>
  <si>
    <t>Lâmpada LED tubular T8 com base G13, de 1850 até 2000 Im - 18 a 20 W</t>
  </si>
  <si>
    <t>41.02.562</t>
  </si>
  <si>
    <t>Lâmpada LED tubular T8 com base G13, de 3400 até 4000 Im - 36 a 40 W</t>
  </si>
  <si>
    <t>41.02.580</t>
  </si>
  <si>
    <t>Lâmpada LED 13,5W, com base E-27, 1400 até 1510lm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</si>
  <si>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</si>
  <si>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</si>
  <si>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</si>
  <si>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</si>
  <si>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</si>
  <si>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</si>
  <si>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</si>
  <si>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</si>
  <si>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</si>
  <si>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</si>
  <si>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</si>
  <si>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</si>
  <si>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</si>
  <si>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</si>
  <si>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</si>
  <si>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</si>
  <si>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</si>
  <si>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</si>
  <si>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</si>
  <si>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</si>
  <si>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</si>
  <si>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</si>
  <si>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</si>
  <si>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</si>
  <si>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</si>
  <si>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</si>
  <si>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</si>
  <si>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</si>
  <si>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</si>
  <si>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</si>
  <si>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</si>
  <si>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</si>
  <si>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</si>
  <si>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</si>
  <si>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</si>
  <si>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</si>
  <si>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</si>
  <si>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</si>
  <si>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</si>
  <si>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</si>
  <si>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</si>
  <si>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</si>
  <si>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</si>
  <si>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</si>
  <si>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</si>
  <si>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</si>
  <si>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</si>
  <si>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</si>
  <si>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</si>
  <si>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</si>
  <si>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</si>
  <si>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</si>
  <si>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</si>
  <si>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</si>
  <si>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</si>
  <si>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</si>
  <si>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</si>
  <si>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</si>
  <si>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</si>
  <si>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</si>
  <si>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</si>
  <si>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</si>
  <si>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</si>
  <si>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</si>
  <si>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</si>
  <si>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</si>
  <si>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</si>
  <si>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</si>
  <si>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</si>
  <si>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</si>
  <si>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</si>
  <si>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</si>
  <si>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</si>
  <si>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</si>
  <si>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</si>
  <si>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</si>
  <si>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</si>
  <si>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duas lâmpadas fluorescentes tubulares, base bipino bilateral, 16 W - 127 V / 220 V</t>
  </si>
  <si>
    <t>41.09.740</t>
  </si>
  <si>
    <t>Reator eletrônico de alto fator de potência com partida instantânea, para duas lâmpadas fluorescentes tubulares, base bipino bilateral, 28 W - 127 V / 220 V</t>
  </si>
  <si>
    <t>41.09.750</t>
  </si>
  <si>
    <t>Reator eletrônico de alto fator de potência com partida instantânea, para duas lâmpadas fluorescentes tubulares, base bipino bilateral, 32 W - 127 V / 220 V</t>
  </si>
  <si>
    <t>41.09.830</t>
  </si>
  <si>
    <t>Reator eletrônico de alto fator de potência com partida instantânea, para duas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</si>
  <si>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</si>
  <si>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</si>
  <si>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</si>
  <si>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duas lâmpadas fluorescentes compactas "2U", base G24q-3, 26 W - 220 V</t>
  </si>
  <si>
    <t>41.10</t>
  </si>
  <si>
    <t>Postes e acessorios</t>
  </si>
  <si>
    <t>41.10.060</t>
  </si>
  <si>
    <t>Braço em tubo de ferro galvanizado de 1"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</si>
  <si>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</si>
  <si>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</si>
  <si>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</si>
  <si>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</si>
  <si>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</si>
  <si>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</si>
  <si>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</si>
  <si>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</si>
  <si>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</si>
  <si>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</si>
  <si>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</si>
  <si>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</si>
  <si>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</si>
  <si>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</si>
  <si>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</si>
  <si>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</si>
  <si>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</si>
  <si>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</si>
  <si>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</si>
  <si>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</si>
  <si>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</si>
  <si>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</si>
  <si>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</si>
  <si>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</si>
  <si>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41.11.094</t>
  </si>
  <si>
    <t>Luminária LED de embutir para caixa de luz 4 x 2cm, para uso externo, tipo balizador de 3 W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</si>
  <si>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</si>
  <si>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</si>
  <si>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</si>
  <si>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</si>
  <si>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41.11.115</t>
  </si>
  <si>
    <t>Luminária retangular tipo arandela externa para 2 lâmpadas, com difusor em polietileno ou vidro leitoso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</si>
  <si>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</si>
  <si>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</si>
  <si>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</si>
  <si>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</si>
  <si>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</si>
  <si>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fluxo luminoso de 8000 lm, eficiência mínima de 130,5 lm/W - potência de 80 W</t>
  </si>
  <si>
    <t>41.11.703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</si>
  <si>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</si>
  <si>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</si>
  <si>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</si>
  <si>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</si>
  <si>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</si>
  <si>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41.11.711</t>
  </si>
  <si>
    <t>Luminária LED retangular para parede ou piso, fluxo luminoso de 11838 a 12150 lm, eficiência mínima 107 lm/W - potência de 86 W/120 W</t>
  </si>
  <si>
    <t>41.11.712</t>
  </si>
  <si>
    <t>Luminária LED redonda de embutir para parede ou piso, fluxo luminoso de 500 lm, bivolt - potência 6 W</t>
  </si>
  <si>
    <t>41.11.721</t>
  </si>
  <si>
    <t>Luminária LED retangular para poste, fluxo luminoso de 6250 a 6674 lm, eficiência mínima 113 lm/W - potência 40 W/59 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</si>
  <si>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</si>
  <si>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</si>
  <si>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</si>
  <si>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</si>
  <si>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</si>
  <si>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</si>
  <si>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</si>
  <si>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</si>
  <si>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</si>
  <si>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</si>
  <si>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</si>
  <si>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</si>
  <si>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</si>
  <si>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modular, fluxo luminoso de 26294 lm, eficiência mínima de 125 l/W - 150 W/200 W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</si>
  <si>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</si>
  <si>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</si>
  <si>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</si>
  <si>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</si>
  <si>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</si>
  <si>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</si>
  <si>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</si>
  <si>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</si>
  <si>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</si>
  <si>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</si>
  <si>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</si>
  <si>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</si>
  <si>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</si>
  <si>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</si>
  <si>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</si>
  <si>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</si>
  <si>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</si>
  <si>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</si>
  <si>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</si>
  <si>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</si>
  <si>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</si>
  <si>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</si>
  <si>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</si>
  <si>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</si>
  <si>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</si>
  <si>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</si>
  <si>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</si>
  <si>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</si>
  <si>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</si>
  <si>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 W/250 W/400 W</t>
  </si>
  <si>
    <t>41.14.530</t>
  </si>
  <si>
    <t>Luminária redonda de sobrepor com difusor em vidro temperado jateado para 1 ou 2 lâmpadas fluorescentes compactas de 18 W/26 W</t>
  </si>
  <si>
    <t>41.14.560</t>
  </si>
  <si>
    <t>Luminária retangular de embutir tipo calha aberta com aletas parabólicas para 2 lâmpadas fluorescentes tubulares de 28 W/54 W</t>
  </si>
  <si>
    <t>41.14.590</t>
  </si>
  <si>
    <t>Luminária industrial pendente tipo calha aberta instalação em perfilado para 1 ou 2 lâmpadas fluorescentes tubulares 14 W</t>
  </si>
  <si>
    <t>41.14.600</t>
  </si>
  <si>
    <t>Luminária industrial pendente tipo calha aberta instalação em perfilado para 1 ou 2 lâmpadas fluorescentes tubulares 28 W/54 W</t>
  </si>
  <si>
    <t>41.14.620</t>
  </si>
  <si>
    <t>Luminária retangular de sobrepor tipo calha aberta com refletor e aletas parabólicas para 2 lâmpadas fluorescentes tubulares 28 W/54 W</t>
  </si>
  <si>
    <t>41.14.640</t>
  </si>
  <si>
    <t>Luminária retangular de embutir tipo calha aberta com refletor em alumínio de alto brilho para 2 lâmpadas fluorescentes tubulares de 28 W/54 W</t>
  </si>
  <si>
    <t>41.14.670</t>
  </si>
  <si>
    <t>Luminária triangular de sobrepor tipo arandela para fluorescente compacta de 15 W/20 W/23 W</t>
  </si>
  <si>
    <t>41.14.730</t>
  </si>
  <si>
    <t>Luminária redonda de embutir com refletor em alumínio jateado e difusor em vidro para 2 lâmpadas fluorescentes compactas duplas de 18 W/26 W</t>
  </si>
  <si>
    <t>41.14.740</t>
  </si>
  <si>
    <t>Luminária retangular de embutir assimétrica para 1 lâmpada fluorescente tubular de 14 W</t>
  </si>
  <si>
    <t>41.14.750</t>
  </si>
  <si>
    <t>Luminária redonda de sobrepor ou pendente com refletor em alumínio anodizado facho concentrado para 1 lâmpada vapor metálico elipsoidal de 250 W ou 400 W</t>
  </si>
  <si>
    <t>41.14.780</t>
  </si>
  <si>
    <t>Luminária retangular de sobrepor tipo calha fechada, com difusor plano, para 4 lâmpadas fluorescentes tubulares de 14 W/16 W/18 W</t>
  </si>
  <si>
    <t>41.14.790</t>
  </si>
  <si>
    <t>Luminária retangular de embutir tipo calha aberta com refletor assimétrico em alumínio de alto brilho para 2 lâmpadas fluorescentes tubulares de 28 W/54 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</si>
  <si>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</si>
  <si>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</si>
  <si>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</si>
  <si>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</si>
  <si>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</si>
  <si>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</si>
  <si>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</si>
  <si>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</si>
  <si>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</si>
  <si>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</si>
  <si>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</si>
  <si>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</si>
  <si>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</si>
  <si>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</si>
  <si>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</si>
  <si>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</si>
  <si>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</si>
  <si>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38 W a 41 W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</si>
  <si>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</si>
  <si>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</si>
  <si>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</si>
  <si>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</si>
  <si>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41.31.087</t>
  </si>
  <si>
    <t>Luminária LED redonda de sobrepor com difusor recuado translucido, 4000 K, fluxo luminoso de 1900 a 2000 lm, potência de 17 W a 19 W</t>
  </si>
  <si>
    <t>41.31.100</t>
  </si>
  <si>
    <t>Projetor LED verde retangular, foco orientável, para fixação em parede ou piso, potência de 7,5 W</t>
  </si>
  <si>
    <t>41.31.101</t>
  </si>
  <si>
    <t>Projetor LED retangular, potência de 30 W, fluxo luminoso de 2250 a 2400 lm, temperatura cor 6.500 K, bivolt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</si>
  <si>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</si>
  <si>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</si>
  <si>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</si>
  <si>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</si>
  <si>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</si>
  <si>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</si>
  <si>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</si>
  <si>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</si>
  <si>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</si>
  <si>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</si>
  <si>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</si>
  <si>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</si>
  <si>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</si>
  <si>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</si>
  <si>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</si>
  <si>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</si>
  <si>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</si>
  <si>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</si>
  <si>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</si>
  <si>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</si>
  <si>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</si>
  <si>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</si>
  <si>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</si>
  <si>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</si>
  <si>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</si>
  <si>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</si>
  <si>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</si>
  <si>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</si>
  <si>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</si>
  <si>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</si>
  <si>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</si>
  <si>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</si>
  <si>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</si>
  <si>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</si>
  <si>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</si>
  <si>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</si>
  <si>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</si>
  <si>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</si>
  <si>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</si>
  <si>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</si>
  <si>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</si>
  <si>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</si>
  <si>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</si>
  <si>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</si>
  <si>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</si>
  <si>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</si>
  <si>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</si>
  <si>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</si>
  <si>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</si>
  <si>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</si>
  <si>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</si>
  <si>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</si>
  <si>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</si>
  <si>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</si>
  <si>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</si>
  <si>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</si>
  <si>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</si>
  <si>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</si>
  <si>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</si>
  <si>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</si>
  <si>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</si>
  <si>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</si>
  <si>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</si>
  <si>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</si>
  <si>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</si>
  <si>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</si>
  <si>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</si>
  <si>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</si>
  <si>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</si>
  <si>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</si>
  <si>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</si>
  <si>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</si>
  <si>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</si>
  <si>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</si>
  <si>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</si>
  <si>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</si>
  <si>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</si>
  <si>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</si>
  <si>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</si>
  <si>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</si>
  <si>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</si>
  <si>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</si>
  <si>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</si>
  <si>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</si>
  <si>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</si>
  <si>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</si>
  <si>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</si>
  <si>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3/4'' x 3 m</t>
  </si>
  <si>
    <t>42.05.200</t>
  </si>
  <si>
    <t>Haste de aterramento de 5/8'' x 2,4 m</t>
  </si>
  <si>
    <t>42.05.210</t>
  </si>
  <si>
    <t>Haste de aterramento de 5/8'' x 3 m</t>
  </si>
  <si>
    <t>42.05.220</t>
  </si>
  <si>
    <t>Mastro para sinalizador de obstáculo, de 1,5 m x 3/4''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</si>
  <si>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</si>
  <si>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</si>
  <si>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</si>
  <si>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</si>
  <si>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</si>
  <si>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</si>
  <si>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</si>
  <si>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</si>
  <si>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</si>
  <si>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3/8"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</si>
  <si>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</si>
  <si>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</si>
  <si>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</si>
  <si>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</si>
  <si>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</si>
  <si>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</si>
  <si>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</si>
  <si>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</si>
  <si>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</si>
  <si>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</si>
  <si>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</si>
  <si>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</si>
  <si>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</si>
  <si>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</si>
  <si>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</si>
  <si>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</si>
  <si>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</si>
  <si>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</si>
  <si>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</si>
  <si>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</si>
  <si>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</si>
  <si>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</si>
  <si>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</si>
  <si>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</si>
  <si>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</si>
  <si>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7/8" x 1/8" e/ou cabo de cobre nu, com base ondulada</t>
  </si>
  <si>
    <t>42.05.520</t>
  </si>
  <si>
    <t>Suporte para fixação de fita de alumínio 7/8" x 1/8",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</si>
  <si>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</si>
  <si>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</si>
  <si>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</si>
  <si>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</si>
  <si>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</si>
  <si>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</si>
  <si>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</si>
  <si>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</si>
  <si>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</si>
  <si>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</si>
  <si>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</si>
  <si>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</si>
  <si>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</si>
  <si>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</si>
  <si>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</si>
  <si>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</si>
  <si>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</si>
  <si>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</si>
  <si>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</si>
  <si>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</si>
  <si>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</si>
  <si>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</si>
  <si>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</si>
  <si>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</si>
  <si>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</si>
  <si>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</si>
  <si>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</si>
  <si>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</si>
  <si>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</si>
  <si>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</si>
  <si>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</si>
  <si>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</si>
  <si>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</si>
  <si>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</si>
  <si>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</si>
  <si>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</si>
  <si>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</si>
  <si>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</si>
  <si>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</si>
  <si>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</si>
  <si>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</si>
  <si>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</si>
  <si>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</si>
  <si>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</si>
  <si>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</si>
  <si>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</si>
  <si>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</si>
  <si>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</si>
  <si>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</si>
  <si>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</si>
  <si>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</si>
  <si>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</si>
  <si>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</si>
  <si>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</si>
  <si>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</si>
  <si>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</si>
  <si>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</si>
  <si>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</si>
  <si>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</si>
  <si>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</si>
  <si>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</si>
  <si>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</si>
  <si>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</si>
  <si>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</si>
  <si>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</si>
  <si>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</si>
  <si>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</si>
  <si>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</si>
  <si>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</si>
  <si>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</si>
  <si>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</si>
  <si>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</si>
  <si>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</si>
  <si>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</si>
  <si>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</si>
  <si>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</si>
  <si>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</si>
  <si>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</si>
  <si>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</si>
  <si>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</si>
  <si>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</si>
  <si>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</si>
  <si>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</si>
  <si>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</si>
  <si>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</si>
  <si>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</si>
  <si>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</si>
  <si>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</si>
  <si>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</si>
  <si>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</si>
  <si>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</si>
  <si>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</si>
  <si>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</si>
  <si>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</si>
  <si>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</si>
  <si>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</si>
  <si>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</si>
  <si>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</si>
  <si>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</si>
  <si>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</si>
  <si>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</si>
  <si>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</si>
  <si>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</si>
  <si>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</si>
  <si>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</si>
  <si>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</si>
  <si>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</si>
  <si>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</si>
  <si>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</si>
  <si>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</si>
  <si>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</si>
  <si>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</si>
  <si>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</si>
  <si>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</si>
  <si>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</si>
  <si>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</si>
  <si>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</si>
  <si>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</si>
  <si>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</si>
  <si>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</si>
  <si>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</si>
  <si>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</si>
  <si>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</si>
  <si>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</si>
  <si>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</si>
  <si>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</si>
  <si>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</si>
  <si>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</si>
  <si>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</si>
  <si>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</si>
  <si>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</si>
  <si>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</si>
  <si>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</si>
  <si>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</si>
  <si>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</si>
  <si>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</si>
  <si>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</si>
  <si>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</si>
  <si>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</si>
  <si>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</si>
  <si>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</si>
  <si>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</si>
  <si>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</si>
  <si>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</si>
  <si>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</si>
  <si>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</si>
  <si>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</si>
  <si>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</si>
  <si>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</si>
  <si>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</si>
  <si>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</si>
  <si>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</si>
  <si>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</si>
  <si>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</si>
  <si>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</si>
  <si>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</si>
  <si>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</si>
  <si>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</si>
  <si>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</si>
  <si>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</si>
  <si>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</si>
  <si>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</si>
  <si>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</si>
  <si>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</si>
  <si>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</si>
  <si>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</si>
  <si>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</si>
  <si>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</si>
  <si>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</si>
  <si>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</si>
  <si>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</si>
  <si>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</si>
  <si>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</si>
  <si>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</si>
  <si>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</si>
  <si>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</si>
  <si>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</si>
  <si>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</si>
  <si>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</si>
  <si>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</si>
  <si>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</si>
  <si>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</si>
  <si>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</si>
  <si>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</si>
  <si>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</si>
  <si>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</si>
  <si>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</si>
  <si>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</si>
  <si>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</si>
  <si>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</si>
  <si>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</si>
  <si>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</si>
  <si>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</si>
  <si>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</si>
  <si>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</si>
  <si>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</si>
  <si>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</si>
  <si>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</si>
  <si>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</si>
  <si>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</si>
  <si>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</si>
  <si>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</si>
  <si>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</si>
  <si>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</si>
  <si>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</si>
  <si>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</si>
  <si>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</si>
  <si>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</si>
  <si>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</si>
  <si>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</si>
  <si>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</si>
  <si>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</si>
  <si>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</si>
  <si>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</si>
  <si>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</si>
  <si>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</si>
  <si>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</si>
  <si>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</si>
  <si>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</si>
  <si>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</si>
  <si>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</si>
  <si>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</si>
  <si>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</si>
  <si>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</si>
  <si>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</si>
  <si>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</si>
  <si>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</si>
  <si>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</si>
  <si>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</si>
  <si>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</si>
  <si>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</si>
  <si>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</si>
  <si>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</si>
  <si>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</si>
  <si>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</si>
  <si>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</si>
  <si>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</si>
  <si>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</si>
  <si>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</si>
  <si>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</si>
  <si>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</si>
  <si>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</si>
  <si>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</si>
  <si>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</si>
  <si>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</si>
  <si>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</si>
  <si>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</si>
  <si>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</si>
  <si>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</si>
  <si>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</si>
  <si>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</si>
  <si>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</si>
  <si>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</si>
  <si>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</si>
  <si>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</si>
  <si>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</si>
  <si>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</si>
  <si>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</si>
  <si>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</si>
  <si>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</si>
  <si>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</si>
  <si>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</si>
  <si>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</si>
  <si>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</si>
  <si>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</si>
  <si>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</si>
  <si>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</si>
  <si>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</si>
  <si>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</si>
  <si>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</si>
  <si>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</si>
  <si>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</si>
  <si>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</si>
  <si>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43.20.260</t>
  </si>
  <si>
    <t>Termostato para aquecimento ou refrigeração com programação horária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</si>
  <si>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</si>
  <si>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</si>
  <si>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</si>
  <si>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</si>
  <si>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</si>
  <si>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</si>
  <si>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</si>
  <si>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</si>
  <si>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</si>
  <si>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</si>
  <si>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</si>
  <si>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</si>
  <si>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</si>
  <si>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</si>
  <si>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</si>
  <si>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</si>
  <si>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</si>
  <si>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</si>
  <si>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</si>
  <si>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</si>
  <si>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</si>
  <si>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</si>
  <si>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</si>
  <si>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</si>
  <si>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</si>
  <si>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</si>
  <si>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</si>
  <si>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</si>
  <si>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</si>
  <si>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</si>
  <si>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</si>
  <si>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</si>
  <si>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</si>
  <si>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</si>
  <si>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</si>
  <si>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</si>
  <si>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</si>
  <si>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</si>
  <si>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</si>
  <si>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</si>
  <si>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</si>
  <si>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</si>
  <si>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</si>
  <si>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</si>
  <si>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</si>
  <si>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</si>
  <si>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</si>
  <si>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</si>
  <si>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</si>
  <si>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</si>
  <si>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</si>
  <si>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</si>
  <si>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</si>
  <si>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</si>
  <si>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</si>
  <si>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</si>
  <si>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</si>
  <si>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</si>
  <si>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</si>
  <si>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</si>
  <si>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</si>
  <si>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</si>
  <si>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</si>
  <si>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</si>
  <si>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</si>
  <si>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</si>
  <si>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</si>
  <si>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</si>
  <si>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</si>
  <si>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</si>
  <si>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</si>
  <si>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</si>
  <si>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</si>
  <si>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</si>
  <si>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</si>
  <si>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</si>
  <si>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</si>
  <si>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</si>
  <si>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</si>
  <si>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</si>
  <si>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</si>
  <si>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</si>
  <si>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</si>
  <si>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</si>
  <si>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</si>
  <si>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</si>
  <si>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</si>
  <si>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</si>
  <si>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</si>
  <si>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</si>
  <si>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</si>
  <si>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</si>
  <si>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</si>
  <si>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</si>
  <si>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</si>
  <si>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</si>
  <si>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</si>
  <si>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</si>
  <si>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</si>
  <si>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</si>
  <si>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</si>
  <si>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</si>
  <si>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</si>
  <si>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</si>
  <si>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</si>
  <si>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</si>
  <si>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</si>
  <si>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</si>
  <si>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</si>
  <si>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</si>
  <si>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44.03.645</t>
  </si>
  <si>
    <t>Torneira para bancada automática, acionamento hidromecânico, em latão cromado, DN= 1/2´ou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</si>
  <si>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</si>
  <si>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</si>
  <si>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</si>
  <si>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</si>
  <si>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</si>
  <si>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</si>
  <si>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</si>
  <si>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</si>
  <si>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</si>
  <si>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</si>
  <si>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</si>
  <si>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</si>
  <si>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</si>
  <si>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</si>
  <si>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</si>
  <si>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</si>
  <si>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</si>
  <si>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</si>
  <si>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</si>
  <si>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</si>
  <si>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</si>
  <si>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</si>
  <si>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</si>
  <si>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</si>
  <si>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</si>
  <si>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</si>
  <si>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</si>
  <si>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</si>
  <si>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</si>
  <si>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</si>
  <si>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</si>
  <si>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</si>
  <si>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</si>
  <si>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</si>
  <si>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</si>
  <si>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</si>
  <si>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</si>
  <si>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</si>
  <si>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</si>
  <si>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</si>
  <si>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</si>
  <si>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</si>
  <si>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</si>
  <si>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</si>
  <si>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</si>
  <si>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</si>
  <si>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</si>
  <si>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</si>
  <si>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</si>
  <si>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</si>
  <si>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</si>
  <si>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</si>
  <si>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</si>
  <si>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</si>
  <si>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</si>
  <si>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</si>
  <si>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</si>
  <si>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</si>
  <si>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</si>
  <si>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</si>
  <si>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</si>
  <si>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</si>
  <si>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</si>
  <si>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</si>
  <si>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</si>
  <si>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</si>
  <si>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</si>
  <si>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</si>
  <si>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</si>
  <si>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</si>
  <si>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</si>
  <si>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</si>
  <si>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</si>
  <si>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</si>
  <si>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</si>
  <si>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</si>
  <si>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</si>
  <si>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</si>
  <si>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</si>
  <si>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</si>
  <si>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</si>
  <si>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</si>
  <si>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</si>
  <si>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</si>
  <si>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</si>
  <si>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</si>
  <si>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</si>
  <si>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</si>
  <si>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</si>
  <si>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</si>
  <si>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</si>
  <si>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</si>
  <si>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</si>
  <si>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</si>
  <si>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</si>
  <si>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</si>
  <si>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</si>
  <si>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</si>
  <si>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</si>
  <si>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</si>
  <si>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</si>
  <si>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</si>
  <si>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</si>
  <si>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</si>
  <si>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</si>
  <si>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</si>
  <si>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</si>
  <si>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</si>
  <si>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</si>
  <si>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</si>
  <si>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</si>
  <si>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</si>
  <si>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</si>
  <si>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</si>
  <si>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</si>
  <si>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</si>
  <si>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</si>
  <si>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</si>
  <si>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</si>
  <si>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</si>
  <si>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</si>
  <si>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</si>
  <si>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</si>
  <si>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</si>
  <si>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</si>
  <si>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</si>
  <si>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</si>
  <si>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</si>
  <si>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</si>
  <si>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</si>
  <si>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</si>
  <si>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</si>
  <si>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</si>
  <si>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</si>
  <si>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</si>
  <si>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</si>
  <si>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</si>
  <si>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</si>
  <si>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</si>
  <si>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</si>
  <si>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</si>
  <si>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</si>
  <si>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</si>
  <si>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</si>
  <si>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</si>
  <si>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</si>
  <si>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</si>
  <si>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</si>
  <si>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</si>
  <si>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</si>
  <si>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</si>
  <si>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</si>
  <si>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</si>
  <si>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</si>
  <si>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</si>
  <si>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</si>
  <si>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</si>
  <si>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</si>
  <si>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</si>
  <si>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</si>
  <si>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</si>
  <si>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</si>
  <si>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</si>
  <si>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</si>
  <si>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</si>
  <si>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</si>
  <si>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</si>
  <si>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</si>
  <si>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</si>
  <si>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</si>
  <si>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</si>
  <si>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</si>
  <si>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</si>
  <si>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</si>
  <si>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</si>
  <si>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</si>
  <si>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</si>
  <si>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</si>
  <si>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</si>
  <si>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</si>
  <si>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</si>
  <si>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</si>
  <si>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</si>
  <si>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</si>
  <si>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</si>
  <si>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</si>
  <si>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</si>
  <si>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</si>
  <si>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</si>
  <si>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</si>
  <si>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</si>
  <si>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</si>
  <si>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</si>
  <si>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</si>
  <si>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</si>
  <si>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</si>
  <si>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</si>
  <si>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</si>
  <si>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</si>
  <si>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</si>
  <si>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</si>
  <si>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</si>
  <si>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</si>
  <si>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</si>
  <si>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</si>
  <si>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</si>
  <si>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</si>
  <si>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</si>
  <si>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</si>
  <si>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</si>
  <si>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</si>
  <si>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</si>
  <si>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</si>
  <si>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</si>
  <si>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</si>
  <si>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</si>
  <si>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</si>
  <si>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</si>
  <si>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</si>
  <si>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</si>
  <si>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</si>
  <si>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</si>
  <si>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</si>
  <si>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</si>
  <si>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</si>
  <si>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</si>
  <si>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</si>
  <si>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</si>
  <si>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</si>
  <si>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</si>
  <si>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</si>
  <si>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</si>
  <si>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</si>
  <si>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</si>
  <si>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</si>
  <si>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</si>
  <si>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</si>
  <si>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</si>
  <si>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</si>
  <si>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</si>
  <si>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</si>
  <si>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</si>
  <si>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</si>
  <si>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</si>
  <si>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</si>
  <si>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</si>
  <si>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</si>
  <si>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</si>
  <si>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</si>
  <si>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</si>
  <si>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</si>
  <si>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</si>
  <si>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</si>
  <si>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</si>
  <si>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</si>
  <si>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</si>
  <si>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</si>
  <si>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</si>
  <si>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Tubo galvanizado DN= 2 1/2´, inclusive conexões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</si>
  <si>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</si>
  <si>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</si>
  <si>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</si>
  <si>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</si>
  <si>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</si>
  <si>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</si>
  <si>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</si>
  <si>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</si>
  <si>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</si>
  <si>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</si>
  <si>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</si>
  <si>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</si>
  <si>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</si>
  <si>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</si>
  <si>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</si>
  <si>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</si>
  <si>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</si>
  <si>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</si>
  <si>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</si>
  <si>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</si>
  <si>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</si>
  <si>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</si>
  <si>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</si>
  <si>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</si>
  <si>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</si>
  <si>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</si>
  <si>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</si>
  <si>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</si>
  <si>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</si>
  <si>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</si>
  <si>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</si>
  <si>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</si>
  <si>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</si>
  <si>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</si>
  <si>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</si>
  <si>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</si>
  <si>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</si>
  <si>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</si>
  <si>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</si>
  <si>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</si>
  <si>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</si>
  <si>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</si>
  <si>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</si>
  <si>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</si>
  <si>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</si>
  <si>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</si>
  <si>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</si>
  <si>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</si>
  <si>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</si>
  <si>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</si>
  <si>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</si>
  <si>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</si>
  <si>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</si>
  <si>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</si>
  <si>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</si>
  <si>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</si>
  <si>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</si>
  <si>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</si>
  <si>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</si>
  <si>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</si>
  <si>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</si>
  <si>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</si>
  <si>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</si>
  <si>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</si>
  <si>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</si>
  <si>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</si>
  <si>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</si>
  <si>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</si>
  <si>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</si>
  <si>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</si>
  <si>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</si>
  <si>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</si>
  <si>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</si>
  <si>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</si>
  <si>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</si>
  <si>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</si>
  <si>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</si>
  <si>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</si>
  <si>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</si>
  <si>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</si>
  <si>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</si>
  <si>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</si>
  <si>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</si>
  <si>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</si>
  <si>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</si>
  <si>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</si>
  <si>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</si>
  <si>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</si>
  <si>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</si>
  <si>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</si>
  <si>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</si>
  <si>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</si>
  <si>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</si>
  <si>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Tubo de cobre classe A, DN= 15mm (1/2´), inclusive conexões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</si>
  <si>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</si>
  <si>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</si>
  <si>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</si>
  <si>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</si>
  <si>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</si>
  <si>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</si>
  <si>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</si>
  <si>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</si>
  <si>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</si>
  <si>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</si>
  <si>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</si>
  <si>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</si>
  <si>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</si>
  <si>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</si>
  <si>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</si>
  <si>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</si>
  <si>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</si>
  <si>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</si>
  <si>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</si>
  <si>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</si>
  <si>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</si>
  <si>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</si>
  <si>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</si>
  <si>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</si>
  <si>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</si>
  <si>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</si>
  <si>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</si>
  <si>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</si>
  <si>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</si>
  <si>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</si>
  <si>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</si>
  <si>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</si>
  <si>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</si>
  <si>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</si>
  <si>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</si>
  <si>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</si>
  <si>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</si>
  <si>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</si>
  <si>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</si>
  <si>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</si>
  <si>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</si>
  <si>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</si>
  <si>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</si>
  <si>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</si>
  <si>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</si>
  <si>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</si>
  <si>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</si>
  <si>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</si>
  <si>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</si>
  <si>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</si>
  <si>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</si>
  <si>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</si>
  <si>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</si>
  <si>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</si>
  <si>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</si>
  <si>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</si>
  <si>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</si>
  <si>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</si>
  <si>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</si>
  <si>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</si>
  <si>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</si>
  <si>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</si>
  <si>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</si>
  <si>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</si>
  <si>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</si>
  <si>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</si>
  <si>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</si>
  <si>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</si>
  <si>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</si>
  <si>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</si>
  <si>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</si>
  <si>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</si>
  <si>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</si>
  <si>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</si>
  <si>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</si>
  <si>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</si>
  <si>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</si>
  <si>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</si>
  <si>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</si>
  <si>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</si>
  <si>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</si>
  <si>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</si>
  <si>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</si>
  <si>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</si>
  <si>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</si>
  <si>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</si>
  <si>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</si>
  <si>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</si>
  <si>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</si>
  <si>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</si>
  <si>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</si>
  <si>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</si>
  <si>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</si>
  <si>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</si>
  <si>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</si>
  <si>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</si>
  <si>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</si>
  <si>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</si>
  <si>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</si>
  <si>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</si>
  <si>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</si>
  <si>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</si>
  <si>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</si>
  <si>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</si>
  <si>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</si>
  <si>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</si>
  <si>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</si>
  <si>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</si>
  <si>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</si>
  <si>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</si>
  <si>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</si>
  <si>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</si>
  <si>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</si>
  <si>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</si>
  <si>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</si>
  <si>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</si>
  <si>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</si>
  <si>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</si>
  <si>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</si>
  <si>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</si>
  <si>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</si>
  <si>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</si>
  <si>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</si>
  <si>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</si>
  <si>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</si>
  <si>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</si>
  <si>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</si>
  <si>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</si>
  <si>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</si>
  <si>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</si>
  <si>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</si>
  <si>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</si>
  <si>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</si>
  <si>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</si>
  <si>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</si>
  <si>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</si>
  <si>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</si>
  <si>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</si>
  <si>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</si>
  <si>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</si>
  <si>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</si>
  <si>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</si>
  <si>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</si>
  <si>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</si>
  <si>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</si>
  <si>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</si>
  <si>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</si>
  <si>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</si>
  <si>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</si>
  <si>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</si>
  <si>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</si>
  <si>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</si>
  <si>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</si>
  <si>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</si>
  <si>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</si>
  <si>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</si>
  <si>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</si>
  <si>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</si>
  <si>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</si>
  <si>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</si>
  <si>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</si>
  <si>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</si>
  <si>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</si>
  <si>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</si>
  <si>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</si>
  <si>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</si>
  <si>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</si>
  <si>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</si>
  <si>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</si>
  <si>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</si>
  <si>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</si>
  <si>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</si>
  <si>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</si>
  <si>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</si>
  <si>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</si>
  <si>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</si>
  <si>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</si>
  <si>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</si>
  <si>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</si>
  <si>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</si>
  <si>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</si>
  <si>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</si>
  <si>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</si>
  <si>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</si>
  <si>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</si>
  <si>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</si>
  <si>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</si>
  <si>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</si>
  <si>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</si>
  <si>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</si>
  <si>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</si>
  <si>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</si>
  <si>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</si>
  <si>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</si>
  <si>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</si>
  <si>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</si>
  <si>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</si>
  <si>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</si>
  <si>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</si>
  <si>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</si>
  <si>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</si>
  <si>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</si>
  <si>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</si>
  <si>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</si>
  <si>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</si>
  <si>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</si>
  <si>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</si>
  <si>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</si>
  <si>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</si>
  <si>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</si>
  <si>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</si>
  <si>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</si>
  <si>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</si>
  <si>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</si>
  <si>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</si>
  <si>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</si>
  <si>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</si>
  <si>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</si>
  <si>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</si>
  <si>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</si>
  <si>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</si>
  <si>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</si>
  <si>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</si>
  <si>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</si>
  <si>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</si>
  <si>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</si>
  <si>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</si>
  <si>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</si>
  <si>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</si>
  <si>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</si>
  <si>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</si>
  <si>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</si>
  <si>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</si>
  <si>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</si>
  <si>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</si>
  <si>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</si>
  <si>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</si>
  <si>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</si>
  <si>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</si>
  <si>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</si>
  <si>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</si>
  <si>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</si>
  <si>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</si>
  <si>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</si>
  <si>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</si>
  <si>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</si>
  <si>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</si>
  <si>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</si>
  <si>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</si>
  <si>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</si>
  <si>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</si>
  <si>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</si>
  <si>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</si>
  <si>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</si>
  <si>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</si>
  <si>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</si>
  <si>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</si>
  <si>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</si>
  <si>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</si>
  <si>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</si>
  <si>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</si>
  <si>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</si>
  <si>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</si>
  <si>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</si>
  <si>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</si>
  <si>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46.25</t>
  </si>
  <si>
    <t>Tubulação em CPVC</t>
  </si>
  <si>
    <t>46.25.050</t>
  </si>
  <si>
    <t>Condutor em PVC 88mm, inclusive conexões - AP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</si>
  <si>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</si>
  <si>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</si>
  <si>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</si>
  <si>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</si>
  <si>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</si>
  <si>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</si>
  <si>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</si>
  <si>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</si>
  <si>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</si>
  <si>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</si>
  <si>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</si>
  <si>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</si>
  <si>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</si>
  <si>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</si>
  <si>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</si>
  <si>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</si>
  <si>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</si>
  <si>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</si>
  <si>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</si>
  <si>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</si>
  <si>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</si>
  <si>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</si>
  <si>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</si>
  <si>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</si>
  <si>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</si>
  <si>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</si>
  <si>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</si>
  <si>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</si>
  <si>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</si>
  <si>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</si>
  <si>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</si>
  <si>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</si>
  <si>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</si>
  <si>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</si>
  <si>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</si>
  <si>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</si>
  <si>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</si>
  <si>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</si>
  <si>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</si>
  <si>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</si>
  <si>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</si>
  <si>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</si>
  <si>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</si>
  <si>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</si>
  <si>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</si>
  <si>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</si>
  <si>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</si>
  <si>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</si>
  <si>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</si>
  <si>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</si>
  <si>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</si>
  <si>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</si>
  <si>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</si>
  <si>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</si>
  <si>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</si>
  <si>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</si>
  <si>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</si>
  <si>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</si>
  <si>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</si>
  <si>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</si>
  <si>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</si>
  <si>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</si>
  <si>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</si>
  <si>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</si>
  <si>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</si>
  <si>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</si>
  <si>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</si>
  <si>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</si>
  <si>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</si>
  <si>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</si>
  <si>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</si>
  <si>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</si>
  <si>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</si>
  <si>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</si>
  <si>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</si>
  <si>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</si>
  <si>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</si>
  <si>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</si>
  <si>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</si>
  <si>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</si>
  <si>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</si>
  <si>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</si>
  <si>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</si>
  <si>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</si>
  <si>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</si>
  <si>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</si>
  <si>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</si>
  <si>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</si>
  <si>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</si>
  <si>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</si>
  <si>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</si>
  <si>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</si>
  <si>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</si>
  <si>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</si>
  <si>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</si>
  <si>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</si>
  <si>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</si>
  <si>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</si>
  <si>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</si>
  <si>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</si>
  <si>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</si>
  <si>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</si>
  <si>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</si>
  <si>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</si>
  <si>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</si>
  <si>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</si>
  <si>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</si>
  <si>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</si>
  <si>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</si>
  <si>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</si>
  <si>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</si>
  <si>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</si>
  <si>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46.26.825</t>
  </si>
  <si>
    <t>Abraçadeira dentada para travamento em aço inoxidável, com parafuso de aço zincado, para tubo em ferro fundido predial SMU, DN= 125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</si>
  <si>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</si>
  <si>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</si>
  <si>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</si>
  <si>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</si>
  <si>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</si>
  <si>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</si>
  <si>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</si>
  <si>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</si>
  <si>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</si>
  <si>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</si>
  <si>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</si>
  <si>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</si>
  <si>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</si>
  <si>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</si>
  <si>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</si>
  <si>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</si>
  <si>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</si>
  <si>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</si>
  <si>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</si>
  <si>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</si>
  <si>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</si>
  <si>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</si>
  <si>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</si>
  <si>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</si>
  <si>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</si>
  <si>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</si>
  <si>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</si>
  <si>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</si>
  <si>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</si>
  <si>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</si>
  <si>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</si>
  <si>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</si>
  <si>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</si>
  <si>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</si>
  <si>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</si>
  <si>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</si>
  <si>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</si>
  <si>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</si>
  <si>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</si>
  <si>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</si>
  <si>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</si>
  <si>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</si>
  <si>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</si>
  <si>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</si>
  <si>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</si>
  <si>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</si>
  <si>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</si>
  <si>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</si>
  <si>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</si>
  <si>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</si>
  <si>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</si>
  <si>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</si>
  <si>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</si>
  <si>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</si>
  <si>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</si>
  <si>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</si>
  <si>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</si>
  <si>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</si>
  <si>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</si>
  <si>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</si>
  <si>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</si>
  <si>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</si>
  <si>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</si>
  <si>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</si>
  <si>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</si>
  <si>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</si>
  <si>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</si>
  <si>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</si>
  <si>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</si>
  <si>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</si>
  <si>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</si>
  <si>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</si>
  <si>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</si>
  <si>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</si>
  <si>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</si>
  <si>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</si>
  <si>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</si>
  <si>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</si>
  <si>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</si>
  <si>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</si>
  <si>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</si>
  <si>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</si>
  <si>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</si>
  <si>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</si>
  <si>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</si>
  <si>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</si>
  <si>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</si>
  <si>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</si>
  <si>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</si>
  <si>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</si>
  <si>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</si>
  <si>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</si>
  <si>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</si>
  <si>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</si>
  <si>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</si>
  <si>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</si>
  <si>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</si>
  <si>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</si>
  <si>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</si>
  <si>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</si>
  <si>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</si>
  <si>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</si>
  <si>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</si>
  <si>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</si>
  <si>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</si>
  <si>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</si>
  <si>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</si>
  <si>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</si>
  <si>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</si>
  <si>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</si>
  <si>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</si>
  <si>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</si>
  <si>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</si>
  <si>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</si>
  <si>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</si>
  <si>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</si>
  <si>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</si>
  <si>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</si>
  <si>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</si>
  <si>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</si>
  <si>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</si>
  <si>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</si>
  <si>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</si>
  <si>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</si>
  <si>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</si>
  <si>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</si>
  <si>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</si>
  <si>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</si>
  <si>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</si>
  <si>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</si>
  <si>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</si>
  <si>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</si>
  <si>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</si>
  <si>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</si>
  <si>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</si>
  <si>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</si>
  <si>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</si>
  <si>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</si>
  <si>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</si>
  <si>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</si>
  <si>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</si>
  <si>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</si>
  <si>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</si>
  <si>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</si>
  <si>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</si>
  <si>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</si>
  <si>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</si>
  <si>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</si>
  <si>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Registro de gaveta em latão fundido sem acabamento, DN= 2 1/2´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</si>
  <si>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</si>
  <si>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</si>
  <si>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</si>
  <si>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</si>
  <si>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</si>
  <si>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</si>
  <si>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</si>
  <si>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</si>
  <si>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</si>
  <si>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</si>
  <si>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</si>
  <si>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</si>
  <si>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</si>
  <si>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</si>
  <si>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</si>
  <si>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</si>
  <si>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</si>
  <si>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</si>
  <si>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</si>
  <si>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</si>
  <si>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</si>
  <si>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</si>
  <si>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</si>
  <si>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</si>
  <si>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</si>
  <si>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</si>
  <si>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</si>
  <si>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</si>
  <si>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</si>
  <si>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</si>
  <si>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</si>
  <si>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</si>
  <si>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</si>
  <si>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</si>
  <si>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</si>
  <si>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</si>
  <si>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</si>
  <si>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</si>
  <si>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</si>
  <si>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</si>
  <si>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</si>
  <si>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</si>
  <si>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</si>
  <si>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</si>
  <si>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</si>
  <si>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</si>
  <si>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</si>
  <si>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</si>
  <si>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</si>
  <si>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</si>
  <si>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</si>
  <si>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</si>
  <si>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</si>
  <si>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</si>
  <si>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</si>
  <si>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</si>
  <si>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</si>
  <si>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</si>
  <si>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</si>
  <si>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</si>
  <si>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</si>
  <si>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</si>
  <si>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</si>
  <si>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</si>
  <si>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</si>
  <si>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</si>
  <si>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</si>
  <si>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</si>
  <si>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</si>
  <si>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</si>
  <si>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</si>
  <si>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</si>
  <si>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</si>
  <si>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</si>
  <si>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</si>
  <si>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</si>
  <si>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</si>
  <si>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</si>
  <si>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</si>
  <si>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</si>
  <si>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</si>
  <si>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</si>
  <si>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</si>
  <si>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</si>
  <si>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</si>
  <si>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</si>
  <si>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</si>
  <si>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</si>
  <si>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</si>
  <si>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</si>
  <si>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</si>
  <si>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</si>
  <si>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</si>
  <si>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</si>
  <si>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</si>
  <si>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</si>
  <si>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</si>
  <si>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</si>
  <si>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</si>
  <si>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</si>
  <si>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</si>
  <si>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</si>
  <si>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</si>
  <si>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</si>
  <si>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</si>
  <si>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</si>
  <si>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</si>
  <si>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</si>
  <si>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</si>
  <si>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</si>
  <si>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</si>
  <si>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</si>
  <si>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</si>
  <si>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</si>
  <si>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</si>
  <si>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</si>
  <si>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</si>
  <si>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</si>
  <si>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</si>
  <si>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</si>
  <si>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</si>
  <si>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</si>
  <si>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</si>
  <si>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</si>
  <si>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</si>
  <si>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</si>
  <si>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</si>
  <si>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</si>
  <si>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</si>
  <si>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</si>
  <si>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</si>
  <si>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</si>
  <si>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</si>
  <si>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</si>
  <si>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</si>
  <si>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</si>
  <si>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</si>
  <si>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</si>
  <si>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</si>
  <si>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</si>
  <si>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</si>
  <si>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</si>
  <si>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</si>
  <si>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</si>
  <si>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</si>
  <si>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</si>
  <si>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</si>
  <si>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</si>
  <si>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</si>
  <si>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</si>
  <si>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</si>
  <si>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</si>
  <si>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</si>
  <si>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</si>
  <si>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</si>
  <si>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</si>
  <si>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</si>
  <si>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</si>
  <si>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</si>
  <si>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</si>
  <si>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</si>
  <si>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</si>
  <si>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</si>
  <si>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</si>
  <si>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</si>
  <si>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</si>
  <si>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</si>
  <si>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</si>
  <si>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</si>
  <si>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</si>
  <si>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</si>
  <si>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</si>
  <si>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</si>
  <si>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</si>
  <si>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</si>
  <si>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</si>
  <si>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</si>
  <si>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</si>
  <si>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</si>
  <si>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</si>
  <si>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</si>
  <si>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</si>
  <si>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</si>
  <si>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</si>
  <si>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</si>
  <si>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</si>
  <si>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</si>
  <si>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</si>
  <si>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</si>
  <si>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</si>
  <si>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</si>
  <si>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</si>
  <si>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</si>
  <si>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</si>
  <si>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</si>
  <si>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</si>
  <si>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</si>
  <si>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</si>
  <si>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</si>
  <si>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</si>
  <si>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</si>
  <si>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</si>
  <si>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</si>
  <si>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</si>
  <si>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</si>
  <si>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</si>
  <si>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</si>
  <si>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</si>
  <si>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</si>
  <si>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</si>
  <si>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</si>
  <si>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</si>
  <si>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</si>
  <si>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</si>
  <si>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</si>
  <si>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</si>
  <si>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</si>
  <si>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</si>
  <si>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</si>
  <si>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</si>
  <si>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</si>
  <si>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</si>
  <si>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</si>
  <si>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</si>
  <si>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</si>
  <si>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</si>
  <si>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</si>
  <si>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</si>
  <si>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</si>
  <si>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</si>
  <si>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</si>
  <si>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</si>
  <si>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</si>
  <si>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</si>
  <si>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</si>
  <si>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</si>
  <si>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</si>
  <si>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</si>
  <si>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</si>
  <si>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</si>
  <si>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</si>
  <si>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</si>
  <si>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</si>
  <si>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</si>
  <si>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</si>
  <si>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</si>
  <si>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</si>
  <si>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</si>
  <si>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</si>
  <si>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</si>
  <si>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</si>
  <si>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</si>
  <si>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</si>
  <si>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</si>
  <si>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</si>
  <si>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</si>
  <si>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</si>
  <si>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</si>
  <si>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</si>
  <si>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</si>
  <si>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</si>
  <si>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</si>
  <si>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</si>
  <si>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</si>
  <si>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</si>
  <si>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</si>
  <si>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</si>
  <si>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4''</t>
  </si>
  <si>
    <t>47.20.190</t>
  </si>
  <si>
    <t>Chave de fluxo tipo palheta para tubulação de líquidos</t>
  </si>
  <si>
    <t>Chave de fluxo de água com retardo para tubulações com diâmetro nominal de 1" a 6"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</si>
  <si>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</si>
  <si>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</si>
  <si>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</si>
  <si>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</si>
  <si>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</si>
  <si>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</si>
  <si>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</si>
  <si>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</si>
  <si>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</si>
  <si>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</si>
  <si>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</si>
  <si>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</si>
  <si>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</si>
  <si>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</si>
  <si>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</si>
  <si>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</si>
  <si>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</si>
  <si>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</si>
  <si>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</si>
  <si>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</si>
  <si>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</si>
  <si>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</si>
  <si>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</si>
  <si>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</si>
  <si>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</si>
  <si>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</si>
  <si>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</si>
  <si>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</si>
  <si>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</si>
  <si>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</si>
  <si>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</si>
  <si>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</si>
  <si>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</si>
  <si>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</si>
  <si>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</si>
  <si>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</si>
  <si>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</si>
  <si>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</si>
  <si>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</si>
  <si>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</si>
  <si>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</si>
  <si>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</si>
  <si>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</si>
  <si>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</si>
  <si>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</si>
  <si>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</si>
  <si>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</si>
  <si>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</si>
  <si>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</si>
  <si>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</si>
  <si>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</si>
  <si>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</si>
  <si>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</si>
  <si>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</si>
  <si>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</si>
  <si>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</si>
  <si>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</si>
  <si>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</si>
  <si>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</si>
  <si>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</si>
  <si>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</si>
  <si>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</si>
  <si>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</si>
  <si>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</si>
  <si>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</si>
  <si>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</si>
  <si>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</si>
  <si>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</si>
  <si>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</si>
  <si>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</si>
  <si>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</si>
  <si>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</si>
  <si>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</si>
  <si>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</si>
  <si>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</si>
  <si>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</si>
  <si>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</si>
  <si>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</si>
  <si>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</si>
  <si>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</si>
  <si>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</si>
  <si>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</si>
  <si>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</si>
  <si>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</si>
  <si>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</si>
  <si>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</si>
  <si>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</si>
  <si>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</si>
  <si>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</si>
  <si>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com tampa - capacidade 18 litros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</si>
  <si>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</si>
  <si>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</si>
  <si>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</si>
  <si>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</si>
  <si>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</si>
  <si>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</si>
  <si>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</si>
  <si>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</si>
  <si>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</si>
  <si>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</si>
  <si>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</si>
  <si>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</si>
  <si>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</si>
  <si>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</si>
  <si>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</si>
  <si>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4"</t>
  </si>
  <si>
    <t>49.06.020</t>
  </si>
  <si>
    <t>Grelha em ferro fundido para caixas e canaletas</t>
  </si>
  <si>
    <t>49.06.030</t>
  </si>
  <si>
    <t>Grelha hemisférica em ferro fundido de 3"</t>
  </si>
  <si>
    <t>49.06.072</t>
  </si>
  <si>
    <t>Grelha articulada em ferro fundido tipo boca de leão</t>
  </si>
  <si>
    <t>49.06.080</t>
  </si>
  <si>
    <t>Grelha hemisférica em ferro fundido de 6"</t>
  </si>
  <si>
    <t>49.06.110</t>
  </si>
  <si>
    <t>Grelha hemisférica em ferro fundido de 2"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</si>
  <si>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</si>
  <si>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</si>
  <si>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</si>
  <si>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</si>
  <si>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</si>
  <si>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</si>
  <si>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</si>
  <si>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</si>
  <si>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</si>
  <si>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</si>
  <si>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</si>
  <si>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</si>
  <si>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</si>
  <si>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</si>
  <si>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</si>
  <si>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</si>
  <si>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</si>
  <si>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</si>
  <si>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</si>
  <si>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</si>
  <si>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</si>
  <si>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</si>
  <si>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</si>
  <si>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</si>
  <si>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</si>
  <si>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</si>
  <si>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</si>
  <si>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</si>
  <si>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</si>
  <si>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</si>
  <si>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</si>
  <si>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</si>
  <si>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</si>
  <si>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</si>
  <si>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</si>
  <si>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</si>
  <si>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</si>
  <si>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</si>
  <si>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</si>
  <si>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</si>
  <si>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</si>
  <si>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</si>
  <si>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</si>
  <si>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</si>
  <si>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</si>
  <si>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</si>
  <si>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</si>
  <si>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</si>
  <si>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</si>
  <si>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</si>
  <si>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</si>
  <si>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</si>
  <si>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</si>
  <si>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</si>
  <si>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</si>
  <si>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</si>
  <si>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</si>
  <si>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</si>
  <si>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</si>
  <si>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</si>
  <si>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</si>
  <si>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</si>
  <si>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</si>
  <si>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</si>
  <si>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</si>
  <si>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</si>
  <si>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</si>
  <si>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</si>
  <si>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</si>
  <si>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</si>
  <si>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</si>
  <si>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</si>
  <si>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</si>
  <si>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</si>
  <si>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</si>
  <si>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</si>
  <si>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</si>
  <si>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</si>
  <si>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</si>
  <si>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</si>
  <si>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</si>
  <si>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</si>
  <si>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</si>
  <si>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</si>
  <si>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</si>
  <si>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</si>
  <si>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</si>
  <si>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</si>
  <si>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</si>
  <si>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</si>
  <si>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</si>
  <si>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</si>
  <si>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</si>
  <si>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</si>
  <si>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</si>
  <si>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</si>
  <si>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</si>
  <si>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</si>
  <si>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</si>
  <si>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</si>
  <si>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</si>
  <si>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</si>
  <si>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</si>
  <si>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</si>
  <si>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</si>
  <si>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</si>
  <si>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</si>
  <si>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</si>
  <si>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</si>
  <si>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</si>
  <si>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</si>
  <si>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</si>
  <si>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</si>
  <si>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</si>
  <si>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</si>
  <si>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</si>
  <si>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</si>
  <si>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</si>
  <si>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</si>
  <si>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</si>
  <si>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</si>
  <si>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</si>
  <si>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</si>
  <si>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</si>
  <si>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</si>
  <si>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</si>
  <si>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</si>
  <si>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</si>
  <si>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</si>
  <si>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</si>
  <si>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</si>
  <si>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</si>
  <si>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</si>
  <si>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</si>
  <si>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</si>
  <si>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Abrigo de hidrante de 2 1/2´ completo - inclusive mangueira de 30 m (2 x 15 m)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</si>
  <si>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</si>
  <si>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</si>
  <si>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</si>
  <si>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</si>
  <si>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</si>
  <si>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</si>
  <si>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</si>
  <si>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</si>
  <si>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</si>
  <si>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</si>
  <si>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</si>
  <si>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</si>
  <si>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</si>
  <si>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</si>
  <si>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</si>
  <si>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</si>
  <si>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</si>
  <si>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Luminária para unidade centralizada pendente completa com lâmpadas fluorescentes compactas de 9 W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</si>
  <si>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</si>
  <si>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</si>
  <si>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</si>
  <si>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</si>
  <si>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</si>
  <si>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</si>
  <si>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</si>
  <si>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</si>
  <si>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</si>
  <si>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</si>
  <si>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</si>
  <si>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</si>
  <si>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</si>
  <si>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</si>
  <si>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</si>
  <si>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</si>
  <si>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</si>
  <si>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</si>
  <si>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</si>
  <si>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</si>
  <si>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</si>
  <si>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</si>
  <si>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</si>
  <si>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</si>
  <si>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</si>
  <si>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</si>
  <si>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</si>
  <si>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</si>
  <si>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</si>
  <si>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</si>
  <si>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</si>
  <si>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</si>
  <si>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</si>
  <si>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</si>
  <si>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</si>
  <si>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</si>
  <si>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</si>
  <si>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</si>
  <si>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</si>
  <si>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</si>
  <si>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</si>
  <si>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</si>
  <si>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</si>
  <si>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</si>
  <si>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</si>
  <si>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</si>
  <si>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</si>
  <si>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</si>
  <si>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</si>
  <si>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</si>
  <si>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</si>
  <si>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</si>
  <si>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</si>
  <si>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</si>
  <si>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</si>
  <si>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</si>
  <si>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</si>
  <si>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</si>
  <si>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</si>
  <si>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Recarga de extintor de água pressurizada</t>
  </si>
  <si>
    <t>50.20.120</t>
  </si>
  <si>
    <t>Recarga de extintor de gás carbônico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</si>
  <si>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</si>
  <si>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</si>
  <si>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</si>
  <si>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</si>
  <si>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</si>
  <si>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</si>
  <si>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</si>
  <si>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</si>
  <si>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</si>
  <si>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</si>
  <si>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</si>
  <si>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54.01.010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</si>
  <si>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</si>
  <si>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</si>
  <si>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</si>
  <si>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</si>
  <si>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</si>
  <si>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</si>
  <si>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</si>
  <si>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</si>
  <si>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</si>
  <si>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</si>
  <si>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</si>
  <si>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</si>
  <si>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</si>
  <si>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</si>
  <si>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</si>
  <si>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</si>
  <si>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</si>
  <si>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</si>
  <si>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</si>
  <si>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</si>
  <si>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</si>
  <si>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</si>
  <si>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</si>
  <si>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</si>
  <si>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</si>
  <si>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</si>
  <si>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</si>
  <si>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</si>
  <si>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</si>
  <si>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</si>
  <si>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</si>
  <si>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</si>
  <si>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</si>
  <si>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</si>
  <si>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</si>
  <si>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</si>
  <si>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</si>
  <si>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</si>
  <si>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</si>
  <si>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</si>
  <si>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</si>
  <si>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</si>
  <si>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</si>
  <si>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</si>
  <si>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</si>
  <si>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</si>
  <si>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</si>
  <si>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</si>
  <si>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</si>
  <si>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</si>
  <si>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</si>
  <si>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</si>
  <si>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</si>
  <si>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</si>
  <si>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</si>
  <si>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</si>
  <si>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</si>
  <si>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</si>
  <si>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natural, com resina protetora</t>
  </si>
  <si>
    <t>54.04.393</t>
  </si>
  <si>
    <t>Piso em placa de concreto permeável drenante, cor natural, com resina protetora, espessura de 8 cm</t>
  </si>
  <si>
    <t>54.06</t>
  </si>
  <si>
    <t>Guias e sarjetas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</si>
  <si>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</si>
  <si>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</si>
  <si>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</si>
  <si>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</si>
  <si>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</si>
  <si>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</si>
  <si>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</si>
  <si>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</si>
  <si>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</si>
  <si>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</si>
  <si>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</si>
  <si>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</si>
  <si>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</si>
  <si>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</si>
  <si>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</si>
  <si>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</si>
  <si>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</si>
  <si>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</si>
  <si>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</si>
  <si>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</si>
  <si>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</si>
  <si>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</si>
  <si>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</si>
  <si>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</si>
  <si>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</si>
  <si>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</si>
  <si>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</si>
  <si>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</si>
  <si>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</si>
  <si>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</si>
  <si>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</si>
  <si>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</si>
  <si>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</si>
  <si>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</si>
  <si>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</si>
  <si>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</si>
  <si>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</si>
  <si>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</si>
  <si>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</si>
  <si>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</si>
  <si>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</si>
  <si>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</si>
  <si>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</si>
  <si>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</si>
  <si>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</si>
  <si>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</si>
  <si>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</si>
  <si>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</si>
  <si>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</si>
  <si>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</si>
  <si>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</si>
  <si>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</si>
  <si>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</si>
  <si>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</si>
  <si>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</si>
  <si>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</si>
  <si>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</si>
  <si>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</si>
  <si>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</si>
  <si>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</si>
  <si>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</si>
  <si>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</si>
  <si>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</si>
  <si>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</si>
  <si>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</si>
  <si>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</si>
  <si>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</si>
  <si>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</si>
  <si>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</si>
  <si>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</si>
  <si>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</si>
  <si>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</si>
  <si>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</si>
  <si>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</si>
  <si>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</si>
  <si>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</si>
  <si>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</si>
  <si>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</si>
  <si>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</si>
  <si>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</si>
  <si>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</si>
  <si>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</si>
  <si>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</si>
  <si>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</si>
  <si>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</si>
  <si>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</si>
  <si>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</si>
  <si>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</si>
  <si>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</si>
  <si>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</si>
  <si>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</si>
  <si>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</si>
  <si>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</si>
  <si>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</si>
  <si>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</si>
  <si>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</si>
  <si>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</si>
  <si>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</si>
  <si>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</si>
  <si>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</si>
  <si>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</si>
  <si>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</si>
  <si>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</si>
  <si>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</si>
  <si>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</si>
  <si>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</si>
  <si>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</si>
  <si>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</si>
  <si>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</si>
  <si>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</si>
  <si>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</si>
  <si>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</si>
  <si>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</si>
  <si>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</si>
  <si>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</si>
  <si>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</si>
  <si>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</si>
  <si>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</si>
  <si>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</si>
  <si>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</si>
  <si>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</si>
  <si>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</si>
  <si>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</si>
  <si>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</si>
  <si>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</si>
  <si>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</si>
  <si>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</si>
  <si>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</si>
  <si>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</si>
  <si>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(4")</t>
  </si>
  <si>
    <t>61.10.310</t>
  </si>
  <si>
    <t>Duto flexível aluminizado, seção circular de 15cm (6")</t>
  </si>
  <si>
    <t>61.10.320</t>
  </si>
  <si>
    <t>Duto flexível aluminizado, seção circular de 20cm (8")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</si>
  <si>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</si>
  <si>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</si>
  <si>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</si>
  <si>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</si>
  <si>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</si>
  <si>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</si>
  <si>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</si>
  <si>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</si>
  <si>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</si>
  <si>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</si>
  <si>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</si>
  <si>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</si>
  <si>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</si>
  <si>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</si>
  <si>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</si>
  <si>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</si>
  <si>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</si>
  <si>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</si>
  <si>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</si>
  <si>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</si>
  <si>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</si>
  <si>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</si>
  <si>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</si>
  <si>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</si>
  <si>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</si>
  <si>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</si>
  <si>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</si>
  <si>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</si>
  <si>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</si>
  <si>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</si>
  <si>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</si>
  <si>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</si>
  <si>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</si>
  <si>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</si>
  <si>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</si>
  <si>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</si>
  <si>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</si>
  <si>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</si>
  <si>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</si>
  <si>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</si>
  <si>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</si>
  <si>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</si>
  <si>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</si>
  <si>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</si>
  <si>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</si>
  <si>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</si>
  <si>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</si>
  <si>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</si>
  <si>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</si>
  <si>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</si>
  <si>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</si>
  <si>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</si>
  <si>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</si>
  <si>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</si>
  <si>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</si>
  <si>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</si>
  <si>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</si>
  <si>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</si>
  <si>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</si>
  <si>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</si>
  <si>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</si>
  <si>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</si>
  <si>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</si>
  <si>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</si>
  <si>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</si>
  <si>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</si>
  <si>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</si>
  <si>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</si>
  <si>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</si>
  <si>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</si>
  <si>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</si>
  <si>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</si>
  <si>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</si>
  <si>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35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</si>
  <si>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</si>
  <si>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</si>
  <si>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</si>
  <si>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</si>
  <si>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</si>
  <si>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</si>
  <si>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</si>
  <si>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</si>
  <si>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</si>
  <si>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</si>
  <si>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</si>
  <si>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</si>
  <si>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</si>
  <si>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3/4" a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</si>
  <si>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</si>
  <si>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</si>
  <si>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</si>
  <si>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</si>
  <si>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</si>
  <si>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</si>
  <si>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</si>
  <si>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</si>
  <si>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</si>
  <si>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</si>
  <si>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</si>
  <si>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</si>
  <si>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</si>
  <si>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</si>
  <si>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</si>
  <si>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</si>
  <si>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</si>
  <si>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</si>
  <si>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</si>
  <si>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</si>
  <si>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</si>
  <si>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</si>
  <si>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</si>
  <si>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</si>
  <si>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</si>
  <si>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</si>
  <si>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</si>
  <si>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</si>
  <si>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</si>
  <si>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</si>
  <si>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</si>
  <si>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</si>
  <si>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</si>
  <si>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</si>
  <si>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</si>
  <si>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</si>
  <si>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</si>
  <si>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</si>
  <si>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</si>
  <si>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</si>
  <si>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</si>
  <si>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</si>
  <si>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</si>
  <si>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</si>
  <si>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</si>
  <si>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</si>
  <si>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</si>
  <si>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</si>
  <si>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</si>
  <si>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</si>
  <si>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</si>
  <si>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</si>
  <si>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</si>
  <si>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</si>
  <si>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</si>
  <si>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</si>
  <si>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</si>
  <si>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</si>
  <si>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</si>
  <si>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</si>
  <si>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</si>
  <si>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</si>
  <si>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</si>
  <si>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</si>
  <si>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</si>
  <si>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</si>
  <si>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</si>
  <si>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</si>
  <si>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</si>
  <si>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</si>
  <si>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</si>
  <si>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</si>
  <si>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</si>
  <si>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</si>
  <si>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</si>
  <si>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</si>
  <si>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</si>
  <si>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</si>
  <si>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</si>
  <si>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</si>
  <si>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</si>
  <si>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</si>
  <si>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</si>
  <si>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</si>
  <si>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</si>
  <si>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</si>
  <si>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</si>
  <si>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</si>
  <si>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</si>
  <si>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</si>
  <si>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</si>
  <si>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</si>
  <si>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</si>
  <si>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</si>
  <si>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</si>
  <si>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</si>
  <si>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</si>
  <si>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</si>
  <si>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</si>
  <si>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</si>
  <si>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</si>
  <si>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</si>
  <si>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</si>
  <si>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</si>
  <si>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</si>
  <si>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</si>
  <si>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</si>
  <si>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</si>
  <si>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</si>
  <si>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</si>
  <si>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</si>
  <si>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</si>
  <si>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</si>
  <si>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</si>
  <si>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</si>
  <si>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</si>
  <si>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</si>
  <si>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</si>
  <si>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</si>
  <si>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</si>
  <si>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</si>
  <si>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</si>
  <si>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</si>
  <si>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</si>
  <si>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</si>
  <si>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</si>
  <si>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</si>
  <si>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</si>
  <si>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</si>
  <si>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</si>
  <si>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</si>
  <si>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</si>
  <si>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</si>
  <si>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</si>
  <si>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</si>
  <si>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</si>
  <si>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</si>
  <si>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</si>
  <si>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</si>
  <si>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</si>
  <si>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</si>
  <si>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</si>
  <si>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</si>
  <si>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</si>
  <si>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</si>
  <si>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</si>
  <si>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</si>
  <si>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</si>
  <si>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</si>
  <si>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</si>
  <si>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</si>
  <si>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</si>
  <si>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</si>
  <si>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</si>
  <si>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</si>
  <si>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</si>
  <si>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</si>
  <si>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</si>
  <si>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</si>
  <si>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</si>
  <si>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</si>
  <si>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</si>
  <si>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</si>
  <si>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</si>
  <si>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</si>
  <si>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</si>
  <si>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</si>
  <si>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</si>
  <si>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</si>
  <si>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</si>
  <si>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</si>
  <si>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</si>
  <si>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</si>
  <si>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</si>
  <si>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</si>
  <si>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</si>
  <si>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</si>
  <si>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</si>
  <si>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</si>
  <si>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</si>
  <si>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</si>
  <si>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</si>
  <si>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</si>
  <si>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</si>
  <si>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</si>
  <si>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</si>
  <si>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</si>
  <si>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</si>
  <si>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</si>
  <si>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</si>
  <si>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</si>
  <si>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</si>
  <si>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</si>
  <si>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</si>
  <si>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</si>
  <si>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</si>
  <si>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</si>
  <si>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</si>
  <si>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</si>
  <si>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</si>
  <si>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</si>
  <si>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</si>
  <si>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</si>
  <si>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</si>
  <si>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</si>
  <si>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</si>
  <si>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</si>
  <si>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</si>
  <si>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</si>
  <si>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</si>
  <si>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</si>
  <si>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</si>
  <si>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</si>
  <si>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</si>
  <si>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</si>
  <si>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</si>
  <si>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</si>
  <si>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</si>
  <si>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</si>
  <si>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</si>
  <si>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</si>
  <si>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</si>
  <si>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</si>
  <si>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</si>
  <si>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</si>
  <si>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</si>
  <si>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</si>
  <si>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</si>
  <si>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</si>
  <si>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</si>
  <si>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</si>
  <si>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</si>
  <si>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</si>
  <si>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</si>
  <si>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</si>
  <si>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</si>
  <si>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</si>
  <si>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</si>
  <si>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</si>
  <si>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</si>
  <si>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</si>
  <si>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</si>
  <si>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</si>
  <si>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</si>
  <si>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</si>
  <si>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</si>
  <si>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</si>
  <si>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</si>
  <si>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</si>
  <si>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</si>
  <si>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</si>
  <si>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</si>
  <si>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</si>
  <si>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</si>
  <si>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</si>
  <si>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</si>
  <si>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</si>
  <si>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</si>
  <si>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69.03.301</t>
  </si>
  <si>
    <t>Central de Pabx para 2 linhas e 8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</si>
  <si>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</si>
  <si>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</si>
  <si>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</si>
  <si>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</si>
  <si>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</si>
  <si>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</si>
  <si>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</si>
  <si>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</si>
  <si>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</si>
  <si>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</si>
  <si>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</si>
  <si>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</si>
  <si>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</si>
  <si>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</si>
  <si>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</si>
  <si>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</si>
  <si>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</si>
  <si>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</si>
  <si>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</si>
  <si>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</si>
  <si>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</si>
  <si>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</si>
  <si>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</si>
  <si>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</si>
  <si>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</si>
  <si>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</si>
  <si>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</si>
  <si>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</si>
  <si>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</si>
  <si>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</si>
  <si>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</si>
  <si>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</si>
  <si>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</si>
  <si>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</si>
  <si>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</si>
  <si>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</si>
  <si>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</si>
  <si>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</si>
  <si>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</si>
  <si>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</si>
  <si>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</si>
  <si>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</si>
  <si>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</si>
  <si>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</si>
  <si>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</si>
  <si>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</si>
  <si>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</si>
  <si>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</si>
  <si>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</si>
  <si>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</si>
  <si>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</si>
  <si>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</si>
  <si>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</si>
  <si>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</si>
  <si>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</si>
  <si>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</si>
  <si>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</si>
  <si>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</si>
  <si>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</si>
  <si>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</si>
  <si>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</si>
  <si>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</si>
  <si>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</si>
  <si>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</si>
  <si>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</si>
  <si>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</si>
  <si>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</si>
  <si>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</si>
  <si>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</si>
  <si>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</si>
  <si>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</si>
  <si>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</si>
  <si>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</si>
  <si>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</si>
  <si>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</si>
  <si>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</si>
  <si>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</si>
  <si>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</si>
  <si>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</si>
  <si>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</si>
  <si>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</si>
  <si>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</si>
  <si>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</si>
  <si>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</si>
  <si>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</si>
  <si>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</si>
  <si>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</si>
  <si>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</si>
  <si>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</si>
  <si>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</si>
  <si>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</si>
  <si>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</si>
  <si>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</si>
  <si>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</si>
  <si>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</si>
  <si>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</si>
  <si>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</si>
  <si>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</si>
  <si>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</si>
  <si>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</si>
  <si>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</si>
  <si>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</si>
  <si>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</si>
  <si>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Bandeja fixa para rack, 19" x 800 mm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</si>
  <si>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</si>
  <si>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</si>
  <si>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</si>
  <si>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</si>
  <si>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</si>
  <si>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</si>
  <si>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</si>
  <si>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- 19" x 1 U</t>
  </si>
  <si>
    <t>69.20.250</t>
  </si>
  <si>
    <t>Painel frontal cego - 19"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</si>
  <si>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</si>
  <si>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</si>
  <si>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</si>
  <si>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</si>
  <si>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</si>
  <si>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</si>
  <si>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</si>
  <si>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</si>
  <si>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</si>
  <si>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</si>
  <si>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</si>
  <si>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</si>
  <si>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</si>
  <si>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</si>
  <si>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</si>
  <si>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</si>
  <si>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</si>
  <si>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</si>
  <si>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70.01.001</t>
  </si>
  <si>
    <t>Faixa elevada para travessia de pedestres</t>
  </si>
  <si>
    <t>70.01.010</t>
  </si>
  <si>
    <t>Ondulação transversal - lombada tipo A</t>
  </si>
  <si>
    <t>70.01.011</t>
  </si>
  <si>
    <t>Ondulação transversal - lombada tipo B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</si>
  <si>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</si>
  <si>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</si>
  <si>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</si>
  <si>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</si>
  <si>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</si>
  <si>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</si>
  <si>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</si>
  <si>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</si>
  <si>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</si>
  <si>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</si>
  <si>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</si>
  <si>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</si>
  <si>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</si>
  <si>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</si>
  <si>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</si>
  <si>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</si>
  <si>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</si>
  <si>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</si>
  <si>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</si>
  <si>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</si>
  <si>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</si>
  <si>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</si>
  <si>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</si>
  <si>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</si>
  <si>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</si>
  <si>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</si>
  <si>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</si>
  <si>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</si>
  <si>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</si>
  <si>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</si>
  <si>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</si>
  <si>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</si>
  <si>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</si>
  <si>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</si>
  <si>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</si>
  <si>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</si>
  <si>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</si>
  <si>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</si>
  <si>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</si>
  <si>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</si>
  <si>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</si>
  <si>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</si>
  <si>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</si>
  <si>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</si>
  <si>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</si>
  <si>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1/2"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</si>
  <si>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</si>
  <si>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</si>
  <si>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</si>
  <si>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</si>
  <si>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</si>
  <si>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</si>
  <si>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</si>
  <si>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</si>
  <si>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</si>
  <si>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1/2'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</si>
  <si>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</si>
  <si>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</si>
  <si>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</si>
  <si>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</si>
  <si>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</si>
  <si>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</si>
  <si>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</si>
  <si>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</si>
  <si>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</si>
  <si>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</si>
  <si>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</si>
  <si>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</si>
  <si>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</si>
  <si>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</si>
  <si>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</si>
  <si>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</si>
  <si>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</si>
  <si>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</si>
  <si>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</si>
  <si>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</si>
  <si>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</si>
  <si>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</si>
  <si>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</si>
  <si>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</si>
  <si>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</si>
  <si>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</si>
  <si>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</si>
  <si>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</si>
  <si>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</si>
  <si>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</si>
  <si>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</si>
  <si>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</si>
  <si>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</si>
  <si>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</si>
  <si>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</si>
  <si>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</si>
  <si>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</si>
  <si>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</si>
  <si>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</si>
  <si>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</si>
  <si>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</si>
  <si>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</si>
  <si>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</si>
  <si>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</si>
  <si>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</si>
  <si>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</si>
  <si>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</si>
  <si>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</si>
  <si>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</si>
  <si>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</si>
  <si>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</si>
  <si>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</si>
  <si>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</si>
  <si>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</si>
  <si>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</si>
  <si>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</si>
  <si>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</si>
  <si>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</si>
  <si>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</si>
  <si>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</si>
  <si>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</si>
  <si>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</si>
  <si>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</si>
  <si>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</si>
  <si>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</si>
  <si>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</si>
  <si>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</si>
  <si>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</si>
  <si>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</si>
  <si>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</si>
  <si>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</si>
  <si>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</si>
  <si>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</si>
  <si>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</si>
  <si>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</si>
  <si>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09.05.080</t>
  </si>
  <si>
    <t>QUADRO COMANDO PARA CONJUNTO MOTOR BOMBA TRIFASICO DE 4 A 5 HP</t>
  </si>
  <si>
    <t>09.050.080</t>
  </si>
  <si>
    <t>Orlândia-SP, 05 de Maio de 2022</t>
  </si>
  <si>
    <t>Base:  Tab. Sintetizada FDE - Vigência: 01/2022, Boletim Referencial de Custos CDHU nº 185 - Vigência: 03/2022</t>
  </si>
  <si>
    <t xml:space="preserve">EMEB Odette Leite de Moraes </t>
  </si>
  <si>
    <t>EMEB “Profª Sylvia Ferreira Jorge Schaffer”</t>
  </si>
  <si>
    <t>EMEB "Prof. Maria Ap. de Melo e Souza e NMES Prof. Luiz Carlos Bergamo"</t>
  </si>
  <si>
    <t>EMEB “Arthur Oliva”</t>
  </si>
  <si>
    <t>EMEB “Prof. Alcinea Gouveia de Freitas”</t>
  </si>
  <si>
    <t>EMEB "Prof. Victória Olivito Nonino"</t>
  </si>
  <si>
    <t>EMEB “Coronel Francisco Orlando”</t>
  </si>
  <si>
    <t>EMEB Profª Iracema Miele</t>
  </si>
  <si>
    <t>EMEB Maurício Leite de Moraes</t>
  </si>
  <si>
    <t>EMEB Pedro Bordignon Neto</t>
  </si>
  <si>
    <t>EMEB “Prof. Maria Lucia Berti”</t>
  </si>
  <si>
    <t>EMEB “Enfa Maria Magdalena Brasil”</t>
  </si>
  <si>
    <t>EMEB “Izolina Zancopé Munari”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</si>
  <si>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</si>
  <si>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</si>
  <si>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</si>
  <si>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</si>
  <si>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</si>
  <si>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</si>
  <si>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</si>
  <si>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</si>
  <si>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</si>
  <si>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</si>
  <si>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</si>
  <si>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</si>
  <si>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</si>
  <si>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</si>
  <si>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</si>
  <si>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</si>
  <si>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</si>
  <si>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</si>
  <si>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</si>
  <si>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</si>
  <si>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M. Obra</t>
  </si>
  <si>
    <t>R$</t>
  </si>
  <si>
    <t>Alessandro Chiquini</t>
  </si>
  <si>
    <t>Diretor da Divisão de Engenharia Obras e Serviços Públicos</t>
  </si>
  <si>
    <t>Valor material           c/ BDI</t>
  </si>
  <si>
    <t>Total material                 c/ BDI</t>
  </si>
  <si>
    <t>Valor mão de obra c/ BDI</t>
  </si>
  <si>
    <t>Total mão de obra c/ BDI</t>
  </si>
  <si>
    <t>Valor Unit. c/ BDI</t>
  </si>
  <si>
    <t>Valor Total. c/ BDI</t>
  </si>
  <si>
    <t>MODELO DE PROPOSTA</t>
  </si>
  <si>
    <t>BDI - 22,03%</t>
  </si>
  <si>
    <t>CONTRATAÇÃO DE EMPRESA ESPECIALIZADA EM ENGENHARIA PARA ADEQUAÇÃO DOS SISTEMAS DE PREVENÇÃO E COMBATE AO INCÊNDIO NAS ESCOLAS DA REDE MUNICIPAL DE ENSINO.</t>
  </si>
  <si>
    <t>DETALHAMENTO DO B.D.I. - AVCB</t>
  </si>
  <si>
    <t>Orlândia-SP, 13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</si>
</sst>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_-* #,##0.00_-;\-* #,##0.00_-;_-* \-??_-;_-@_-"/>
    <numFmt numFmtId="166" formatCode="_-&quot;R$&quot;* #,##0.00_-;&quot;-R$&quot;* #,##0.00_-;_-&quot;R$&quot;* \-??_-;_-@_-"/>
    <numFmt numFmtId="167" formatCode="_-[$R$-416]\ * #,##0.00_-;\-[$R$-416]\ * #,##0.00_-;_-[$R$-416]\ * \-??_-;_-@_-"/>
    <numFmt numFmtId="168" formatCode="_-&quot;R$ &quot;* #,##0.00_-;&quot;-R$ &quot;* #,##0.00_-;_-&quot;R$ &quot;* \-??_-;_-@_-"/>
    <numFmt numFmtId="169" formatCode="_(\$* #,##0.00_);_(\$* \(#,##0.00\);_(\$* \-??_);_(@_)"/>
    <numFmt numFmtId="170" formatCode="0.0%"/>
    <numFmt numFmtId="171" formatCode="&quot;R$&quot;#,##0.00"/>
  </numFmts>
  <fonts count="3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Arial Narrow"/>
      <family val="2"/>
      <charset val="1"/>
    </font>
    <font>
      <b/>
      <sz val="12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1"/>
      <name val="Arial Narrow"/>
      <family val="2"/>
      <charset val="1"/>
    </font>
    <font>
      <b/>
      <sz val="11"/>
      <name val="Arial Narrow"/>
      <family val="2"/>
      <charset val="1"/>
    </font>
    <font>
      <sz val="11"/>
      <color rgb="FFFF0000"/>
      <name val="Arial Narrow"/>
      <family val="2"/>
      <charset val="1"/>
    </font>
    <font>
      <b/>
      <sz val="20"/>
      <name val="Arial Narrow"/>
      <family val="2"/>
      <charset val="1"/>
    </font>
    <font>
      <b/>
      <sz val="10"/>
      <name val="Arial"/>
      <family val="2"/>
      <charset val="1"/>
    </font>
    <font>
      <sz val="12"/>
      <name val="Arial Narrow"/>
      <family val="2"/>
      <charset val="1"/>
    </font>
    <font>
      <sz val="16"/>
      <color rgb="FF0000FF"/>
      <name val="Swis721 BlkEx BT"/>
      <family val="2"/>
      <charset val="1"/>
    </font>
    <font>
      <sz val="16"/>
      <name val="Tahoma"/>
      <family val="2"/>
      <charset val="1"/>
    </font>
    <font>
      <b/>
      <sz val="10"/>
      <name val="Tahoma"/>
      <family val="2"/>
      <charset val="1"/>
    </font>
    <font>
      <sz val="9"/>
      <color rgb="FFFF0000"/>
      <name val="Calibri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b/>
      <sz val="9"/>
      <color rgb="FFFF0000"/>
      <name val="Calibri"/>
      <family val="2"/>
      <charset val="1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3"/>
      <color rgb="FF4F81BD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b/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558ED5"/>
        <bgColor rgb="FF4F81BD"/>
      </patternFill>
    </fill>
    <fill>
      <patternFill patternType="solid">
        <fgColor rgb="FF8EB4E3"/>
        <bgColor rgb="FF9999FF"/>
      </patternFill>
    </fill>
    <fill>
      <patternFill patternType="solid">
        <fgColor rgb="FFFFFFFF"/>
        <bgColor rgb="FFF5F4ED"/>
      </patternFill>
    </fill>
    <fill>
      <patternFill patternType="solid">
        <fgColor rgb="FF0070C0"/>
        <bgColor rgb="FF008080"/>
      </patternFill>
    </fill>
    <fill>
      <patternFill patternType="solid">
        <fgColor rgb="FFF5F4ED"/>
        <bgColor rgb="FFFFFFFF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F81BD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0">
    <xf numFmtId="0" fontId="0" fillId="0" borderId="0"/>
    <xf numFmtId="165" fontId="29" fillId="0" borderId="0" applyBorder="0" applyProtection="0"/>
    <xf numFmtId="166" fontId="29" fillId="0" borderId="0" applyBorder="0" applyProtection="0"/>
    <xf numFmtId="9" fontId="2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 applyBorder="0" applyProtection="0"/>
  </cellStyleXfs>
  <cellXfs count="255">
    <xf numFmtId="0" fontId="0" fillId="0" borderId="0" xfId="0"/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1" applyFont="1" applyFill="1" applyBorder="1" applyAlignment="1" applyProtection="1">
      <alignment horizontal="center" vertical="center" wrapText="1"/>
    </xf>
    <xf numFmtId="167" fontId="4" fillId="2" borderId="3" xfId="2" applyNumberFormat="1" applyFont="1" applyFill="1" applyBorder="1" applyAlignment="1" applyProtection="1">
      <alignment horizontal="center" vertical="center" wrapText="1"/>
    </xf>
    <xf numFmtId="167" fontId="4" fillId="2" borderId="4" xfId="2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4" fillId="2" borderId="1" xfId="1" applyFont="1" applyFill="1" applyBorder="1" applyAlignment="1" applyProtection="1">
      <alignment horizontal="right" vertical="center"/>
    </xf>
    <xf numFmtId="168" fontId="4" fillId="2" borderId="1" xfId="0" applyNumberFormat="1" applyFont="1" applyFill="1" applyBorder="1" applyAlignment="1">
      <alignment horizontal="center" vertical="center"/>
    </xf>
    <xf numFmtId="168" fontId="4" fillId="2" borderId="1" xfId="2" applyNumberFormat="1" applyFont="1" applyFill="1" applyBorder="1" applyAlignment="1" applyProtection="1">
      <alignment horizontal="center" vertical="center"/>
    </xf>
    <xf numFmtId="168" fontId="4" fillId="2" borderId="6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5" fillId="0" borderId="1" xfId="1" applyFont="1" applyBorder="1" applyAlignment="1" applyProtection="1">
      <alignment horizontal="right" vertical="center"/>
    </xf>
    <xf numFmtId="168" fontId="6" fillId="0" borderId="1" xfId="0" applyNumberFormat="1" applyFont="1" applyBorder="1" applyAlignment="1">
      <alignment horizontal="center" vertical="center" wrapText="1"/>
    </xf>
    <xf numFmtId="168" fontId="5" fillId="0" borderId="1" xfId="2" applyNumberFormat="1" applyFont="1" applyBorder="1" applyAlignment="1" applyProtection="1">
      <alignment horizontal="center" vertical="center"/>
    </xf>
    <xf numFmtId="168" fontId="5" fillId="0" borderId="6" xfId="2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1" applyFont="1" applyFill="1" applyBorder="1" applyAlignment="1" applyProtection="1">
      <alignment horizontal="right" vertical="center"/>
    </xf>
    <xf numFmtId="168" fontId="7" fillId="2" borderId="1" xfId="0" applyNumberFormat="1" applyFont="1" applyFill="1" applyBorder="1" applyAlignment="1">
      <alignment horizontal="center" vertical="center"/>
    </xf>
    <xf numFmtId="168" fontId="7" fillId="2" borderId="1" xfId="2" applyNumberFormat="1" applyFont="1" applyFill="1" applyBorder="1" applyAlignment="1" applyProtection="1">
      <alignment horizontal="center" vertical="center"/>
    </xf>
    <xf numFmtId="168" fontId="7" fillId="2" borderId="6" xfId="2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3" borderId="1" xfId="2" applyNumberFormat="1" applyFont="1" applyFill="1" applyBorder="1" applyAlignment="1" applyProtection="1">
      <alignment horizontal="center" vertical="center"/>
    </xf>
    <xf numFmtId="168" fontId="4" fillId="3" borderId="6" xfId="2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Font="1" applyBorder="1" applyAlignment="1" applyProtection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165" fontId="6" fillId="0" borderId="10" xfId="1" applyFont="1" applyBorder="1" applyAlignment="1" applyProtection="1">
      <alignment horizontal="right" vertical="center"/>
    </xf>
    <xf numFmtId="168" fontId="6" fillId="0" borderId="1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8" fontId="5" fillId="0" borderId="12" xfId="2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1" applyFont="1" applyBorder="1" applyAlignment="1" applyProtection="1">
      <alignment horizontal="right"/>
    </xf>
    <xf numFmtId="167" fontId="0" fillId="0" borderId="0" xfId="2" applyNumberFormat="1" applyFont="1" applyBorder="1" applyAlignment="1" applyProtection="1"/>
    <xf numFmtId="0" fontId="6" fillId="0" borderId="0" xfId="0" applyFont="1" applyBorder="1" applyAlignment="1"/>
    <xf numFmtId="0" fontId="5" fillId="0" borderId="0" xfId="0" applyFont="1" applyBorder="1" applyAlignment="1"/>
    <xf numFmtId="0" fontId="0" fillId="0" borderId="0" xfId="0" applyBorder="1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3" xfId="0" applyBorder="1"/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6" borderId="22" xfId="6" applyFont="1" applyFill="1" applyBorder="1" applyAlignment="1">
      <alignment horizontal="center" vertical="center" wrapText="1"/>
    </xf>
    <xf numFmtId="0" fontId="16" fillId="6" borderId="23" xfId="6" applyFont="1" applyFill="1" applyBorder="1" applyAlignment="1">
      <alignment horizontal="left" wrapText="1"/>
    </xf>
    <xf numFmtId="10" fontId="16" fillId="6" borderId="23" xfId="6" applyNumberFormat="1" applyFont="1" applyFill="1" applyBorder="1" applyAlignment="1">
      <alignment horizontal="center"/>
    </xf>
    <xf numFmtId="4" fontId="16" fillId="6" borderId="23" xfId="6" applyNumberFormat="1" applyFont="1" applyFill="1" applyBorder="1" applyAlignment="1">
      <alignment horizontal="center" vertical="center"/>
    </xf>
    <xf numFmtId="4" fontId="16" fillId="6" borderId="24" xfId="6" applyNumberFormat="1" applyFont="1" applyFill="1" applyBorder="1" applyAlignment="1">
      <alignment horizontal="center" vertical="center"/>
    </xf>
    <xf numFmtId="0" fontId="15" fillId="0" borderId="25" xfId="6" applyFont="1" applyBorder="1" applyAlignment="1">
      <alignment horizontal="center" vertical="center" wrapText="1"/>
    </xf>
    <xf numFmtId="0" fontId="15" fillId="0" borderId="26" xfId="6" applyFont="1" applyBorder="1" applyAlignment="1">
      <alignment horizontal="left" wrapText="1"/>
    </xf>
    <xf numFmtId="4" fontId="15" fillId="0" borderId="26" xfId="6" applyNumberFormat="1" applyFont="1" applyBorder="1" applyAlignment="1">
      <alignment horizontal="center"/>
    </xf>
    <xf numFmtId="4" fontId="16" fillId="0" borderId="26" xfId="6" applyNumberFormat="1" applyFont="1" applyBorder="1" applyAlignment="1">
      <alignment horizontal="center" vertical="center"/>
    </xf>
    <xf numFmtId="4" fontId="16" fillId="0" borderId="27" xfId="6" applyNumberFormat="1" applyFont="1" applyBorder="1" applyAlignment="1">
      <alignment horizontal="center" vertical="center"/>
    </xf>
    <xf numFmtId="0" fontId="16" fillId="0" borderId="25" xfId="6" applyFont="1" applyBorder="1" applyAlignment="1">
      <alignment horizontal="center" vertical="center" wrapText="1"/>
    </xf>
    <xf numFmtId="0" fontId="16" fillId="0" borderId="26" xfId="6" applyFont="1" applyBorder="1" applyAlignment="1">
      <alignment horizontal="left" wrapText="1"/>
    </xf>
    <xf numFmtId="4" fontId="16" fillId="0" borderId="26" xfId="6" applyNumberFormat="1" applyFont="1" applyBorder="1" applyAlignment="1">
      <alignment horizontal="center"/>
    </xf>
    <xf numFmtId="0" fontId="16" fillId="6" borderId="22" xfId="6" applyFont="1" applyFill="1" applyBorder="1" applyAlignment="1">
      <alignment horizontal="center" vertical="center" wrapText="1"/>
    </xf>
    <xf numFmtId="10" fontId="16" fillId="6" borderId="23" xfId="3" applyNumberFormat="1" applyFont="1" applyFill="1" applyBorder="1" applyAlignment="1" applyProtection="1">
      <alignment horizontal="center"/>
    </xf>
    <xf numFmtId="9" fontId="15" fillId="0" borderId="26" xfId="3" applyFont="1" applyBorder="1" applyAlignment="1" applyProtection="1">
      <alignment horizontal="center"/>
    </xf>
    <xf numFmtId="0" fontId="16" fillId="6" borderId="23" xfId="6" applyFont="1" applyFill="1" applyBorder="1" applyAlignment="1">
      <alignment horizontal="left" vertical="center" wrapText="1"/>
    </xf>
    <xf numFmtId="170" fontId="16" fillId="6" borderId="23" xfId="3" applyNumberFormat="1" applyFont="1" applyFill="1" applyBorder="1" applyAlignment="1" applyProtection="1">
      <alignment horizontal="center"/>
    </xf>
    <xf numFmtId="170" fontId="15" fillId="0" borderId="26" xfId="3" applyNumberFormat="1" applyFont="1" applyBorder="1" applyAlignment="1" applyProtection="1">
      <alignment horizontal="center"/>
    </xf>
    <xf numFmtId="0" fontId="16" fillId="0" borderId="25" xfId="6" applyFont="1" applyBorder="1" applyAlignment="1">
      <alignment horizontal="left" wrapText="1"/>
    </xf>
    <xf numFmtId="170" fontId="16" fillId="0" borderId="26" xfId="3" applyNumberFormat="1" applyFont="1" applyBorder="1" applyAlignment="1" applyProtection="1">
      <alignment horizontal="center"/>
    </xf>
    <xf numFmtId="0" fontId="16" fillId="6" borderId="22" xfId="6" applyFont="1" applyFill="1" applyBorder="1" applyAlignment="1">
      <alignment horizontal="left" wrapText="1"/>
    </xf>
    <xf numFmtId="0" fontId="15" fillId="0" borderId="25" xfId="6" applyFont="1" applyBorder="1" applyAlignment="1">
      <alignment horizontal="left" wrapText="1"/>
    </xf>
    <xf numFmtId="0" fontId="15" fillId="6" borderId="22" xfId="6" applyFont="1" applyFill="1" applyBorder="1" applyAlignment="1">
      <alignment horizontal="center" wrapText="1"/>
    </xf>
    <xf numFmtId="0" fontId="16" fillId="0" borderId="26" xfId="6" applyFont="1" applyBorder="1" applyAlignment="1">
      <alignment horizontal="center"/>
    </xf>
    <xf numFmtId="4" fontId="15" fillId="0" borderId="26" xfId="6" applyNumberFormat="1" applyFont="1" applyBorder="1" applyAlignment="1">
      <alignment horizontal="right"/>
    </xf>
    <xf numFmtId="4" fontId="15" fillId="0" borderId="27" xfId="6" applyNumberFormat="1" applyFont="1" applyBorder="1" applyAlignment="1">
      <alignment horizontal="right"/>
    </xf>
    <xf numFmtId="0" fontId="16" fillId="0" borderId="15" xfId="6" applyFont="1" applyBorder="1" applyAlignment="1">
      <alignment horizontal="left" wrapText="1"/>
    </xf>
    <xf numFmtId="0" fontId="16" fillId="0" borderId="0" xfId="6" applyFont="1" applyBorder="1" applyAlignment="1">
      <alignment horizontal="left" wrapText="1"/>
    </xf>
    <xf numFmtId="0" fontId="16" fillId="0" borderId="0" xfId="6" applyFont="1" applyBorder="1" applyAlignment="1">
      <alignment horizontal="center"/>
    </xf>
    <xf numFmtId="4" fontId="16" fillId="0" borderId="0" xfId="6" applyNumberFormat="1" applyFont="1" applyBorder="1" applyAlignment="1">
      <alignment horizontal="right"/>
    </xf>
    <xf numFmtId="4" fontId="16" fillId="0" borderId="28" xfId="6" applyNumberFormat="1" applyFont="1" applyBorder="1" applyAlignment="1">
      <alignment horizontal="right"/>
    </xf>
    <xf numFmtId="0" fontId="16" fillId="0" borderId="29" xfId="6" applyFont="1" applyBorder="1" applyAlignment="1">
      <alignment horizontal="left"/>
    </xf>
    <xf numFmtId="0" fontId="18" fillId="0" borderId="30" xfId="6" applyFont="1" applyBorder="1" applyAlignment="1"/>
    <xf numFmtId="0" fontId="16" fillId="0" borderId="15" xfId="6" applyFont="1" applyBorder="1" applyAlignment="1">
      <alignment horizontal="left"/>
    </xf>
    <xf numFmtId="0" fontId="17" fillId="0" borderId="0" xfId="6" applyFont="1" applyBorder="1" applyAlignment="1">
      <alignment horizontal="right"/>
    </xf>
    <xf numFmtId="0" fontId="18" fillId="0" borderId="28" xfId="6" applyFont="1" applyBorder="1" applyAlignment="1"/>
    <xf numFmtId="0" fontId="0" fillId="0" borderId="31" xfId="4" applyFont="1" applyBorder="1" applyAlignment="1">
      <alignment horizontal="left" indent="1"/>
    </xf>
    <xf numFmtId="0" fontId="0" fillId="0" borderId="13" xfId="4" applyFont="1" applyBorder="1" applyAlignment="1">
      <alignment horizontal="left" wrapText="1"/>
    </xf>
    <xf numFmtId="0" fontId="0" fillId="0" borderId="13" xfId="4" applyFont="1" applyBorder="1" applyAlignment="1">
      <alignment horizontal="center"/>
    </xf>
    <xf numFmtId="10" fontId="18" fillId="0" borderId="32" xfId="6" applyNumberFormat="1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/>
    <xf numFmtId="0" fontId="1" fillId="0" borderId="0" xfId="0" applyFont="1" applyBorder="1" applyAlignment="1"/>
    <xf numFmtId="0" fontId="19" fillId="0" borderId="0" xfId="0" applyFont="1" applyAlignment="1">
      <alignment horizontal="justify" vertical="center"/>
    </xf>
    <xf numFmtId="171" fontId="0" fillId="0" borderId="0" xfId="0" applyNumberFormat="1"/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29" fillId="0" borderId="0" xfId="8" applyNumberFormat="1" applyAlignment="1">
      <alignment horizontal="left" vertical="center"/>
    </xf>
    <xf numFmtId="0" fontId="2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6" fillId="4" borderId="0" xfId="0" applyFont="1" applyFill="1" applyAlignment="1">
      <alignment horizontal="right" vertical="center"/>
    </xf>
    <xf numFmtId="0" fontId="29" fillId="0" borderId="0" xfId="8" applyAlignment="1">
      <alignment vertical="center" wrapText="1"/>
    </xf>
    <xf numFmtId="0" fontId="25" fillId="0" borderId="0" xfId="8" applyFont="1" applyAlignment="1">
      <alignment horizontal="center" vertical="center"/>
    </xf>
    <xf numFmtId="49" fontId="26" fillId="4" borderId="0" xfId="0" applyNumberFormat="1" applyFont="1" applyFill="1" applyAlignment="1">
      <alignment horizontal="right" vertical="center"/>
    </xf>
    <xf numFmtId="0" fontId="27" fillId="0" borderId="0" xfId="8" applyFont="1" applyAlignment="1">
      <alignment horizontal="right" vertical="center"/>
    </xf>
    <xf numFmtId="10" fontId="0" fillId="4" borderId="0" xfId="0" applyNumberFormat="1" applyFill="1"/>
    <xf numFmtId="4" fontId="27" fillId="4" borderId="0" xfId="9" applyNumberFormat="1" applyFont="1" applyFill="1" applyBorder="1" applyAlignment="1" applyProtection="1">
      <alignment horizontal="right" vertical="center"/>
    </xf>
    <xf numFmtId="10" fontId="27" fillId="4" borderId="0" xfId="8" applyNumberFormat="1" applyFont="1" applyFill="1" applyAlignment="1">
      <alignment horizontal="center" vertical="center"/>
    </xf>
    <xf numFmtId="49" fontId="28" fillId="4" borderId="1" xfId="8" applyNumberFormat="1" applyFont="1" applyFill="1" applyBorder="1" applyAlignment="1" applyProtection="1">
      <alignment horizontal="center" vertical="center"/>
    </xf>
    <xf numFmtId="0" fontId="28" fillId="4" borderId="33" xfId="8" applyFont="1" applyFill="1" applyBorder="1" applyAlignment="1" applyProtection="1">
      <alignment horizontal="center" vertical="center" wrapText="1"/>
    </xf>
    <xf numFmtId="0" fontId="28" fillId="4" borderId="1" xfId="8" applyFont="1" applyFill="1" applyBorder="1" applyAlignment="1" applyProtection="1">
      <alignment horizontal="center" vertical="center"/>
    </xf>
    <xf numFmtId="4" fontId="28" fillId="4" borderId="1" xfId="8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>
      <alignment horizontal="left" vertical="center"/>
    </xf>
    <xf numFmtId="0" fontId="0" fillId="0" borderId="34" xfId="0" applyFont="1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4" fontId="0" fillId="0" borderId="34" xfId="0" applyNumberFormat="1" applyBorder="1" applyAlignment="1">
      <alignment vertical="center"/>
    </xf>
    <xf numFmtId="49" fontId="0" fillId="0" borderId="35" xfId="0" applyNumberFormat="1" applyFont="1" applyBorder="1" applyAlignment="1">
      <alignment horizontal="left" vertical="center"/>
    </xf>
    <xf numFmtId="0" fontId="0" fillId="0" borderId="35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4" fontId="0" fillId="0" borderId="35" xfId="0" applyNumberForma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0" fontId="30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165" fontId="31" fillId="0" borderId="10" xfId="1" applyFont="1" applyBorder="1" applyAlignment="1">
      <alignment horizontal="right" vertical="center"/>
    </xf>
    <xf numFmtId="44" fontId="31" fillId="0" borderId="1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6" fillId="0" borderId="1" xfId="2" applyFont="1" applyBorder="1" applyAlignment="1" applyProtection="1">
      <alignment horizontal="center" vertical="center"/>
    </xf>
    <xf numFmtId="44" fontId="0" fillId="0" borderId="0" xfId="0" applyNumberFormat="1"/>
    <xf numFmtId="44" fontId="0" fillId="0" borderId="0" xfId="0" applyNumberFormat="1" applyFill="1"/>
    <xf numFmtId="166" fontId="0" fillId="0" borderId="0" xfId="0" applyNumberFormat="1"/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6" fontId="6" fillId="0" borderId="1" xfId="2" applyFont="1" applyBorder="1" applyAlignment="1" applyProtection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32" fillId="0" borderId="0" xfId="0" applyNumberFormat="1" applyFont="1"/>
    <xf numFmtId="168" fontId="0" fillId="0" borderId="0" xfId="0" applyNumberFormat="1"/>
    <xf numFmtId="0" fontId="5" fillId="0" borderId="1" xfId="0" applyFont="1" applyBorder="1" applyAlignment="1">
      <alignment horizontal="left" vertical="center"/>
    </xf>
    <xf numFmtId="0" fontId="0" fillId="0" borderId="0" xfId="0" applyFill="1" applyBorder="1"/>
    <xf numFmtId="0" fontId="0" fillId="8" borderId="0" xfId="0" applyFill="1"/>
    <xf numFmtId="0" fontId="4" fillId="2" borderId="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/>
    </xf>
    <xf numFmtId="166" fontId="2" fillId="0" borderId="11" xfId="2" applyFont="1" applyBorder="1" applyAlignment="1" applyProtection="1"/>
    <xf numFmtId="166" fontId="2" fillId="0" borderId="40" xfId="2" applyFont="1" applyBorder="1" applyAlignment="1" applyProtection="1"/>
    <xf numFmtId="44" fontId="33" fillId="0" borderId="1" xfId="0" applyNumberFormat="1" applyFont="1" applyBorder="1"/>
    <xf numFmtId="9" fontId="33" fillId="0" borderId="1" xfId="0" applyNumberFormat="1" applyFont="1" applyBorder="1" applyAlignment="1">
      <alignment horizontal="center"/>
    </xf>
    <xf numFmtId="166" fontId="34" fillId="9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166" fontId="2" fillId="0" borderId="11" xfId="2" applyFont="1" applyBorder="1" applyAlignment="1" applyProtection="1">
      <alignment horizontal="center"/>
    </xf>
    <xf numFmtId="0" fontId="9" fillId="0" borderId="11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3" xfId="0" applyBorder="1" applyAlignment="1">
      <alignment horizontal="center"/>
    </xf>
    <xf numFmtId="49" fontId="3" fillId="0" borderId="1" xfId="1" applyNumberFormat="1" applyFont="1" applyBorder="1" applyAlignment="1" applyProtection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38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166" fontId="2" fillId="0" borderId="40" xfId="2" applyFont="1" applyBorder="1" applyAlignment="1" applyProtection="1">
      <alignment horizontal="center"/>
    </xf>
    <xf numFmtId="49" fontId="2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right" vertical="center"/>
    </xf>
    <xf numFmtId="4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166" fontId="33" fillId="0" borderId="6" xfId="0" applyNumberFormat="1" applyFont="1" applyBorder="1" applyAlignment="1">
      <alignment horizontal="center"/>
    </xf>
    <xf numFmtId="166" fontId="33" fillId="0" borderId="8" xfId="0" applyNumberFormat="1" applyFont="1" applyBorder="1" applyAlignment="1">
      <alignment horizontal="center"/>
    </xf>
    <xf numFmtId="166" fontId="33" fillId="0" borderId="33" xfId="0" applyNumberFormat="1" applyFont="1" applyBorder="1" applyAlignment="1">
      <alignment horizontal="center"/>
    </xf>
    <xf numFmtId="44" fontId="33" fillId="0" borderId="6" xfId="0" applyNumberFormat="1" applyFont="1" applyBorder="1" applyAlignment="1">
      <alignment horizontal="center"/>
    </xf>
    <xf numFmtId="44" fontId="33" fillId="0" borderId="8" xfId="0" applyNumberFormat="1" applyFont="1" applyBorder="1" applyAlignment="1">
      <alignment horizontal="center"/>
    </xf>
    <xf numFmtId="44" fontId="33" fillId="0" borderId="33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166" fontId="5" fillId="7" borderId="6" xfId="2" applyFont="1" applyFill="1" applyBorder="1" applyAlignment="1" applyProtection="1">
      <alignment horizontal="center" vertical="center"/>
    </xf>
    <xf numFmtId="166" fontId="5" fillId="7" borderId="8" xfId="2" applyFont="1" applyFill="1" applyBorder="1" applyAlignment="1" applyProtection="1">
      <alignment horizontal="center" vertical="center"/>
    </xf>
    <xf numFmtId="166" fontId="5" fillId="7" borderId="33" xfId="2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66" fontId="5" fillId="5" borderId="6" xfId="2" applyFont="1" applyFill="1" applyBorder="1" applyAlignment="1" applyProtection="1">
      <alignment horizontal="center" vertical="center"/>
    </xf>
    <xf numFmtId="166" fontId="5" fillId="5" borderId="8" xfId="2" applyFont="1" applyFill="1" applyBorder="1" applyAlignment="1" applyProtection="1">
      <alignment horizontal="center" vertical="center"/>
    </xf>
    <xf numFmtId="166" fontId="5" fillId="5" borderId="33" xfId="2" applyFont="1" applyFill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center"/>
    </xf>
    <xf numFmtId="49" fontId="3" fillId="0" borderId="0" xfId="1" applyNumberFormat="1" applyFont="1" applyBorder="1" applyAlignment="1" applyProtection="1">
      <alignment horizontal="center" vertical="center" wrapText="1"/>
    </xf>
    <xf numFmtId="49" fontId="3" fillId="0" borderId="0" xfId="1" applyNumberFormat="1" applyFont="1" applyBorder="1" applyAlignment="1" applyProtection="1">
      <alignment horizontal="left" vertical="center"/>
    </xf>
    <xf numFmtId="49" fontId="3" fillId="0" borderId="0" xfId="7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0" borderId="10" xfId="6" applyFont="1" applyBorder="1" applyAlignment="1">
      <alignment horizontal="right"/>
    </xf>
    <xf numFmtId="0" fontId="18" fillId="0" borderId="15" xfId="6" applyFont="1" applyBorder="1" applyAlignment="1">
      <alignment horizontal="right" vertical="center"/>
    </xf>
    <xf numFmtId="10" fontId="18" fillId="0" borderId="0" xfId="6" applyNumberFormat="1" applyFont="1" applyBorder="1" applyAlignment="1">
      <alignment horizontal="center" vertical="center"/>
    </xf>
    <xf numFmtId="0" fontId="16" fillId="0" borderId="3" xfId="6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/>
    </xf>
    <xf numFmtId="0" fontId="12" fillId="0" borderId="16" xfId="0" applyFont="1" applyBorder="1" applyAlignment="1">
      <alignment horizontal="center" wrapText="1"/>
    </xf>
    <xf numFmtId="0" fontId="0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22" fillId="0" borderId="0" xfId="8" applyFont="1" applyBorder="1" applyAlignment="1">
      <alignment horizontal="center" vertical="center"/>
    </xf>
    <xf numFmtId="0" fontId="23" fillId="0" borderId="0" xfId="8" applyFont="1" applyBorder="1" applyAlignment="1">
      <alignment horizontal="center" vertical="center"/>
    </xf>
    <xf numFmtId="0" fontId="24" fillId="4" borderId="0" xfId="8" applyFont="1" applyFill="1" applyBorder="1" applyAlignment="1">
      <alignment horizontal="center" vertical="center"/>
    </xf>
    <xf numFmtId="4" fontId="35" fillId="0" borderId="0" xfId="0" applyNumberFormat="1" applyFont="1"/>
  </cellXfs>
  <cellStyles count="10">
    <cellStyle name="Moeda" xfId="2" builtinId="4"/>
    <cellStyle name="Normal" xfId="0" builtinId="0"/>
    <cellStyle name="Normal 10 4" xfId="4" xr:uid="{00000000-0005-0000-0000-000006000000}"/>
    <cellStyle name="Normal 2" xfId="8" xr:uid="{00000000-0005-0000-0000-00000A000000}"/>
    <cellStyle name="Normal 2 2" xfId="5" xr:uid="{00000000-0005-0000-0000-000007000000}"/>
    <cellStyle name="Normal 2 2 3" xfId="6" xr:uid="{00000000-0005-0000-0000-000008000000}"/>
    <cellStyle name="Normal_Adic-4" xfId="7" xr:uid="{00000000-0005-0000-0000-000009000000}"/>
    <cellStyle name="Porcentagem" xfId="3" builtinId="5"/>
    <cellStyle name="Vírgula" xfId="1" builtinId="3"/>
    <cellStyle name="Vírgula 2" xfId="9" xr:uid="{00000000-0005-0000-0000-00000B000000}"/>
  </cellStyles>
  <dxfs count="6">
    <dxf>
      <font>
        <sz val="11"/>
        <color rgb="FF000000"/>
        <name val="Calibri"/>
        <family val="2"/>
        <charset val="1"/>
      </font>
      <fill>
        <patternFill>
          <bgColor rgb="FFD9D9D9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D9D9D9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D9D9D9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D9D9D9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D9D9D9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D9D9D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58ED5"/>
      <rgbColor rgb="FF9999FF"/>
      <rgbColor rgb="FF993366"/>
      <rgbColor rgb="FFF5F4ED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96120</xdr:colOff>
      <xdr:row>0</xdr:row>
      <xdr:rowOff>136080</xdr:rowOff>
    </xdr:from>
    <xdr:to>
      <xdr:col>6</xdr:col>
      <xdr:colOff>1057320</xdr:colOff>
      <xdr:row>9</xdr:row>
      <xdr:rowOff>121680</xdr:rowOff>
    </xdr:to>
    <xdr:pic>
      <xdr:nvPicPr>
        <xdr:cNvPr id="2" name="Imagem 2" descr="TIMBRE TESTE.png">
          <a:extLst>
            <a:ext uri="{FF2B5EF4-FFF2-40B4-BE49-F238E27FC236}">
              <a16:creationId xmlns:a16="http://schemas.microsoft.com/office/drawing/2014/main" id="{01F0DA9C-4ADA-48F0-94EB-29925521FD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0120" y="136080"/>
          <a:ext cx="9667050" cy="17001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96120</xdr:colOff>
      <xdr:row>0</xdr:row>
      <xdr:rowOff>136080</xdr:rowOff>
    </xdr:from>
    <xdr:to>
      <xdr:col>6</xdr:col>
      <xdr:colOff>1057320</xdr:colOff>
      <xdr:row>9</xdr:row>
      <xdr:rowOff>121680</xdr:rowOff>
    </xdr:to>
    <xdr:pic>
      <xdr:nvPicPr>
        <xdr:cNvPr id="2" name="Imagem 2" descr="TIMBRE TEST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07480" y="136080"/>
          <a:ext cx="10174680" cy="16999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357120</xdr:colOff>
      <xdr:row>0</xdr:row>
      <xdr:rowOff>47520</xdr:rowOff>
    </xdr:from>
    <xdr:to>
      <xdr:col>17</xdr:col>
      <xdr:colOff>680</xdr:colOff>
      <xdr:row>1</xdr:row>
      <xdr:rowOff>987840</xdr:rowOff>
    </xdr:to>
    <xdr:pic>
      <xdr:nvPicPr>
        <xdr:cNvPr id="2" name="Imagem 2" descr="TIMBRE TESTE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6417" b="6417"/>
        <a:stretch/>
      </xdr:blipFill>
      <xdr:spPr>
        <a:xfrm>
          <a:off x="357120" y="47520"/>
          <a:ext cx="10964520" cy="11307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449640</xdr:colOff>
      <xdr:row>35</xdr:row>
      <xdr:rowOff>90000</xdr:rowOff>
    </xdr:from>
    <xdr:to>
      <xdr:col>2</xdr:col>
      <xdr:colOff>2081880</xdr:colOff>
      <xdr:row>38</xdr:row>
      <xdr:rowOff>101160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94760" y="6747840"/>
          <a:ext cx="2226600" cy="582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ts val="1100"/>
            </a:lnSpc>
          </a:pPr>
          <a:r>
            <a:rPr lang="pt-BR" sz="1000" b="1" strike="noStrike" spc="-1">
              <a:solidFill>
                <a:srgbClr val="000000"/>
              </a:solidFill>
              <a:latin typeface="Times New Roman"/>
            </a:rPr>
            <a:t>BDI = </a:t>
          </a:r>
          <a:r>
            <a:rPr lang="pt-BR" sz="1000" b="0" u="sng" strike="noStrike" spc="-1">
              <a:solidFill>
                <a:srgbClr val="000000"/>
              </a:solidFill>
              <a:uFillTx/>
              <a:latin typeface="Times New Roman"/>
            </a:rPr>
            <a:t>(1+AC+S+R+G)(1+DF)(1+L</a:t>
          </a:r>
          <a:r>
            <a:rPr lang="pt-BR" sz="1000" b="0" strike="noStrike" spc="-1">
              <a:solidFill>
                <a:srgbClr val="000000"/>
              </a:solidFill>
              <a:latin typeface="Times New Roman"/>
            </a:rPr>
            <a:t>) - 1</a:t>
          </a:r>
          <a:endParaRPr lang="pt-BR" sz="10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pt-BR" sz="1100" b="0" strike="noStrike" spc="-1">
              <a:solidFill>
                <a:srgbClr val="000000"/>
              </a:solidFill>
              <a:latin typeface="Times New Roman"/>
            </a:rPr>
            <a:t>                        (1-I)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462600</xdr:colOff>
      <xdr:row>0</xdr:row>
      <xdr:rowOff>1125360</xdr:rowOff>
    </xdr:to>
    <xdr:pic>
      <xdr:nvPicPr>
        <xdr:cNvPr id="4" name="Imagem 3" descr="TIMBRE TESTE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t="6417" b="6417"/>
        <a:stretch/>
      </xdr:blipFill>
      <xdr:spPr>
        <a:xfrm>
          <a:off x="645120" y="0"/>
          <a:ext cx="8455680" cy="11253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122040</xdr:colOff>
      <xdr:row>0</xdr:row>
      <xdr:rowOff>62640</xdr:rowOff>
    </xdr:from>
    <xdr:to>
      <xdr:col>1</xdr:col>
      <xdr:colOff>432000</xdr:colOff>
      <xdr:row>2</xdr:row>
      <xdr:rowOff>46440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2040" y="62640"/>
          <a:ext cx="1135800" cy="393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96120</xdr:colOff>
      <xdr:row>0</xdr:row>
      <xdr:rowOff>136080</xdr:rowOff>
    </xdr:from>
    <xdr:to>
      <xdr:col>6</xdr:col>
      <xdr:colOff>1057320</xdr:colOff>
      <xdr:row>9</xdr:row>
      <xdr:rowOff>121680</xdr:rowOff>
    </xdr:to>
    <xdr:pic>
      <xdr:nvPicPr>
        <xdr:cNvPr id="2" name="Imagem 2" descr="TIMBRE TESTE.png">
          <a:extLst>
            <a:ext uri="{FF2B5EF4-FFF2-40B4-BE49-F238E27FC236}">
              <a16:creationId xmlns:a16="http://schemas.microsoft.com/office/drawing/2014/main" id="{E67842C2-5849-43CC-A02A-3712E3475B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20120" y="136080"/>
          <a:ext cx="9667050" cy="17001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3739-EDE4-4BAB-B2D5-E6CC0569EB3B}">
  <sheetPr>
    <tabColor rgb="FF558ED5"/>
  </sheetPr>
  <dimension ref="A1:O847"/>
  <sheetViews>
    <sheetView showGridLines="0" view="pageBreakPreview" zoomScale="64" zoomScaleNormal="84" zoomScaleSheetLayoutView="64" workbookViewId="0">
      <selection activeCell="D19" sqref="D19"/>
    </sheetView>
  </sheetViews>
  <sheetFormatPr defaultColWidth="9.140625" defaultRowHeight="15"/>
  <cols>
    <col min="1" max="2" width="11.42578125" style="60" customWidth="1"/>
    <col min="3" max="3" width="12.5703125" style="60" customWidth="1"/>
    <col min="4" max="4" width="99" style="60" customWidth="1"/>
    <col min="5" max="5" width="7.85546875" style="60" customWidth="1"/>
    <col min="6" max="6" width="11.140625" style="60" customWidth="1"/>
    <col min="7" max="7" width="17.7109375" style="60" customWidth="1"/>
    <col min="8" max="8" width="19.42578125" style="60" customWidth="1"/>
    <col min="9" max="9" width="16" style="60" customWidth="1"/>
    <col min="10" max="10" width="24.5703125" style="60" customWidth="1"/>
    <col min="11" max="11" width="17.7109375" style="60" customWidth="1"/>
    <col min="12" max="12" width="20.140625" style="60" customWidth="1"/>
    <col min="13" max="13" width="15.5703125" style="60" bestFit="1" customWidth="1"/>
    <col min="14" max="14" width="19.7109375" style="60" customWidth="1"/>
    <col min="15" max="15" width="16" style="60" customWidth="1"/>
    <col min="16" max="16" width="13" style="60" customWidth="1"/>
    <col min="17" max="16384" width="9.140625" style="60"/>
  </cols>
  <sheetData>
    <row r="1" spans="1:1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</row>
    <row r="9" spans="1:12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</row>
    <row r="10" spans="1:12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2" ht="18" customHeight="1">
      <c r="A11" s="211" t="s">
        <v>8582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</row>
    <row r="12" spans="1:12" ht="15" customHeight="1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</row>
    <row r="13" spans="1:12" ht="15.75" customHeight="1">
      <c r="A13" s="213" t="s">
        <v>8583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</row>
    <row r="14" spans="1:12" ht="13.5" customHeight="1" thickBot="1">
      <c r="A14" s="203" t="s">
        <v>8539</v>
      </c>
      <c r="B14" s="203"/>
      <c r="C14" s="203"/>
      <c r="D14" s="203"/>
      <c r="E14" s="175"/>
      <c r="F14" s="175"/>
      <c r="G14" s="175"/>
      <c r="H14" s="175"/>
      <c r="I14" s="175"/>
      <c r="J14" s="175"/>
      <c r="K14" s="175"/>
      <c r="L14" s="175"/>
    </row>
    <row r="15" spans="1:12" ht="33">
      <c r="A15" s="2" t="s">
        <v>1</v>
      </c>
      <c r="B15" s="3" t="s">
        <v>2</v>
      </c>
      <c r="C15" s="3" t="s">
        <v>3</v>
      </c>
      <c r="D15" s="4" t="s">
        <v>4</v>
      </c>
      <c r="E15" s="4" t="s">
        <v>5</v>
      </c>
      <c r="F15" s="5" t="s">
        <v>6</v>
      </c>
      <c r="G15" s="6" t="s">
        <v>8576</v>
      </c>
      <c r="H15" s="6" t="s">
        <v>8577</v>
      </c>
      <c r="I15" s="6" t="s">
        <v>8578</v>
      </c>
      <c r="J15" s="6" t="s">
        <v>8579</v>
      </c>
      <c r="K15" s="6" t="s">
        <v>8580</v>
      </c>
      <c r="L15" s="7" t="s">
        <v>8581</v>
      </c>
    </row>
    <row r="16" spans="1:12" ht="16.5">
      <c r="A16" s="8" t="s">
        <v>13</v>
      </c>
      <c r="B16" s="178"/>
      <c r="C16" s="178"/>
      <c r="D16" s="10" t="s">
        <v>14</v>
      </c>
      <c r="E16" s="178"/>
      <c r="F16" s="11"/>
      <c r="G16" s="12"/>
      <c r="H16" s="13">
        <f>SUM(H17:H26)</f>
        <v>0</v>
      </c>
      <c r="I16" s="13"/>
      <c r="J16" s="13">
        <f>SUM(J17:J26)</f>
        <v>0</v>
      </c>
      <c r="K16" s="13"/>
      <c r="L16" s="14">
        <f>SUM(L17:L26)</f>
        <v>0</v>
      </c>
    </row>
    <row r="17" spans="1:12" ht="16.5">
      <c r="A17" s="23" t="s">
        <v>15</v>
      </c>
      <c r="B17" s="23" t="s">
        <v>16</v>
      </c>
      <c r="C17" s="16" t="s">
        <v>17</v>
      </c>
      <c r="D17" s="17" t="s">
        <v>18</v>
      </c>
      <c r="E17" s="18" t="s">
        <v>19</v>
      </c>
      <c r="F17" s="19">
        <v>6</v>
      </c>
      <c r="G17" s="20"/>
      <c r="H17" s="21"/>
      <c r="I17" s="20"/>
      <c r="J17" s="21"/>
      <c r="K17" s="20"/>
      <c r="L17" s="21"/>
    </row>
    <row r="18" spans="1:12" ht="16.5">
      <c r="A18" s="23" t="s">
        <v>20</v>
      </c>
      <c r="B18" s="23" t="s">
        <v>21</v>
      </c>
      <c r="C18" s="16" t="s">
        <v>22</v>
      </c>
      <c r="D18" s="17" t="s">
        <v>23</v>
      </c>
      <c r="E18" s="18" t="s">
        <v>24</v>
      </c>
      <c r="F18" s="19">
        <v>1</v>
      </c>
      <c r="G18" s="20"/>
      <c r="H18" s="21"/>
      <c r="I18" s="20"/>
      <c r="J18" s="21"/>
      <c r="K18" s="20"/>
      <c r="L18" s="21"/>
    </row>
    <row r="19" spans="1:12" ht="16.5">
      <c r="A19" s="23" t="s">
        <v>25</v>
      </c>
      <c r="B19" s="23" t="s">
        <v>21</v>
      </c>
      <c r="C19" s="16" t="s">
        <v>26</v>
      </c>
      <c r="D19" s="17" t="s">
        <v>27</v>
      </c>
      <c r="E19" s="18" t="s">
        <v>24</v>
      </c>
      <c r="F19" s="19">
        <v>1</v>
      </c>
      <c r="G19" s="20"/>
      <c r="H19" s="21"/>
      <c r="I19" s="20"/>
      <c r="J19" s="21"/>
      <c r="K19" s="20"/>
      <c r="L19" s="21"/>
    </row>
    <row r="20" spans="1:12" ht="16.5">
      <c r="A20" s="23" t="s">
        <v>28</v>
      </c>
      <c r="B20" s="23" t="s">
        <v>16</v>
      </c>
      <c r="C20" s="16" t="s">
        <v>29</v>
      </c>
      <c r="D20" s="17" t="s">
        <v>30</v>
      </c>
      <c r="E20" s="18" t="s">
        <v>31</v>
      </c>
      <c r="F20" s="19">
        <v>34.1</v>
      </c>
      <c r="G20" s="20"/>
      <c r="H20" s="21"/>
      <c r="I20" s="20"/>
      <c r="J20" s="21"/>
      <c r="K20" s="20"/>
      <c r="L20" s="21"/>
    </row>
    <row r="21" spans="1:12" ht="28.9" customHeight="1">
      <c r="A21" s="23" t="s">
        <v>32</v>
      </c>
      <c r="B21" s="23" t="s">
        <v>16</v>
      </c>
      <c r="C21" s="16" t="s">
        <v>33</v>
      </c>
      <c r="D21" s="17" t="s">
        <v>34</v>
      </c>
      <c r="E21" s="18" t="s">
        <v>31</v>
      </c>
      <c r="F21" s="19">
        <v>4.7</v>
      </c>
      <c r="G21" s="20"/>
      <c r="H21" s="21"/>
      <c r="I21" s="20"/>
      <c r="J21" s="21"/>
      <c r="K21" s="20"/>
      <c r="L21" s="21"/>
    </row>
    <row r="22" spans="1:12" ht="33">
      <c r="A22" s="23" t="s">
        <v>35</v>
      </c>
      <c r="B22" s="23" t="s">
        <v>16</v>
      </c>
      <c r="C22" s="16" t="s">
        <v>36</v>
      </c>
      <c r="D22" s="17" t="s">
        <v>37</v>
      </c>
      <c r="E22" s="18" t="s">
        <v>24</v>
      </c>
      <c r="F22" s="19">
        <v>1</v>
      </c>
      <c r="G22" s="20"/>
      <c r="H22" s="21"/>
      <c r="I22" s="20"/>
      <c r="J22" s="21"/>
      <c r="K22" s="20"/>
      <c r="L22" s="21"/>
    </row>
    <row r="23" spans="1:12" ht="16.5">
      <c r="A23" s="23" t="s">
        <v>38</v>
      </c>
      <c r="B23" s="23" t="s">
        <v>16</v>
      </c>
      <c r="C23" s="16" t="s">
        <v>39</v>
      </c>
      <c r="D23" s="17" t="s">
        <v>40</v>
      </c>
      <c r="E23" s="18" t="s">
        <v>19</v>
      </c>
      <c r="F23" s="19">
        <v>29.61</v>
      </c>
      <c r="G23" s="20"/>
      <c r="H23" s="21"/>
      <c r="I23" s="20"/>
      <c r="J23" s="21"/>
      <c r="K23" s="20"/>
      <c r="L23" s="21"/>
    </row>
    <row r="24" spans="1:12" ht="16.5">
      <c r="A24" s="23" t="s">
        <v>41</v>
      </c>
      <c r="B24" s="23" t="s">
        <v>16</v>
      </c>
      <c r="C24" s="16" t="s">
        <v>42</v>
      </c>
      <c r="D24" s="17" t="s">
        <v>43</v>
      </c>
      <c r="E24" s="18" t="s">
        <v>44</v>
      </c>
      <c r="F24" s="19">
        <v>1.1025</v>
      </c>
      <c r="G24" s="20"/>
      <c r="H24" s="21"/>
      <c r="I24" s="20"/>
      <c r="J24" s="21"/>
      <c r="K24" s="20"/>
      <c r="L24" s="21"/>
    </row>
    <row r="25" spans="1:12" ht="16.5">
      <c r="A25" s="23" t="s">
        <v>45</v>
      </c>
      <c r="B25" s="23" t="s">
        <v>16</v>
      </c>
      <c r="C25" s="16" t="s">
        <v>46</v>
      </c>
      <c r="D25" s="17" t="s">
        <v>47</v>
      </c>
      <c r="E25" s="18" t="s">
        <v>44</v>
      </c>
      <c r="F25" s="19">
        <v>7.0536000000000003</v>
      </c>
      <c r="G25" s="20"/>
      <c r="H25" s="21"/>
      <c r="I25" s="20"/>
      <c r="J25" s="21"/>
      <c r="K25" s="20"/>
      <c r="L25" s="21"/>
    </row>
    <row r="26" spans="1:12" ht="33">
      <c r="A26" s="23" t="s">
        <v>48</v>
      </c>
      <c r="B26" s="23" t="s">
        <v>16</v>
      </c>
      <c r="C26" s="16" t="s">
        <v>49</v>
      </c>
      <c r="D26" s="17" t="s">
        <v>50</v>
      </c>
      <c r="E26" s="18" t="s">
        <v>44</v>
      </c>
      <c r="F26" s="19">
        <v>1.1025</v>
      </c>
      <c r="G26" s="20"/>
      <c r="H26" s="21"/>
      <c r="I26" s="20"/>
      <c r="J26" s="21"/>
      <c r="K26" s="20"/>
      <c r="L26" s="21"/>
    </row>
    <row r="27" spans="1:12" ht="16.5">
      <c r="A27" s="24"/>
      <c r="B27" s="25"/>
      <c r="C27" s="25"/>
      <c r="D27" s="26"/>
      <c r="E27" s="26"/>
      <c r="F27" s="26"/>
      <c r="G27" s="26"/>
      <c r="H27" s="26"/>
      <c r="I27" s="20"/>
      <c r="J27" s="26"/>
      <c r="K27" s="26"/>
      <c r="L27" s="26"/>
    </row>
    <row r="28" spans="1:12" ht="16.5">
      <c r="A28" s="27" t="s">
        <v>51</v>
      </c>
      <c r="B28" s="28"/>
      <c r="C28" s="28"/>
      <c r="D28" s="29" t="s">
        <v>52</v>
      </c>
      <c r="E28" s="28"/>
      <c r="F28" s="30"/>
      <c r="G28" s="31"/>
      <c r="H28" s="32">
        <f>ROUND(H29+H42+H59,2)</f>
        <v>0</v>
      </c>
      <c r="I28" s="31"/>
      <c r="J28" s="32">
        <f>ROUND(J29+J42+J59,2)</f>
        <v>0</v>
      </c>
      <c r="K28" s="32"/>
      <c r="L28" s="33">
        <f>SUM(L29,L59,L42)</f>
        <v>0</v>
      </c>
    </row>
    <row r="29" spans="1:12" ht="16.5">
      <c r="A29" s="34" t="s">
        <v>53</v>
      </c>
      <c r="B29" s="35"/>
      <c r="C29" s="35"/>
      <c r="D29" s="36" t="s">
        <v>54</v>
      </c>
      <c r="E29" s="35"/>
      <c r="F29" s="37"/>
      <c r="G29" s="38"/>
      <c r="H29" s="39">
        <f>SUM(H30:H40)</f>
        <v>0</v>
      </c>
      <c r="I29" s="38"/>
      <c r="J29" s="39">
        <f>SUM(J30:J40)</f>
        <v>0</v>
      </c>
      <c r="K29" s="39"/>
      <c r="L29" s="40">
        <f>SUM(L30:L40)</f>
        <v>0</v>
      </c>
    </row>
    <row r="30" spans="1:12" ht="16.5">
      <c r="A30" s="23" t="s">
        <v>55</v>
      </c>
      <c r="B30" s="23" t="s">
        <v>16</v>
      </c>
      <c r="C30" s="16" t="s">
        <v>56</v>
      </c>
      <c r="D30" s="17" t="s">
        <v>57</v>
      </c>
      <c r="E30" s="18" t="s">
        <v>24</v>
      </c>
      <c r="F30" s="19">
        <v>1</v>
      </c>
      <c r="G30" s="20"/>
      <c r="H30" s="21"/>
      <c r="I30" s="20"/>
      <c r="J30" s="21"/>
      <c r="K30" s="20"/>
      <c r="L30" s="21"/>
    </row>
    <row r="31" spans="1:12" ht="16.5">
      <c r="A31" s="23" t="s">
        <v>58</v>
      </c>
      <c r="B31" s="23" t="s">
        <v>16</v>
      </c>
      <c r="C31" s="16" t="s">
        <v>59</v>
      </c>
      <c r="D31" s="17" t="s">
        <v>60</v>
      </c>
      <c r="E31" s="18" t="s">
        <v>24</v>
      </c>
      <c r="F31" s="19">
        <v>1</v>
      </c>
      <c r="G31" s="20"/>
      <c r="H31" s="21"/>
      <c r="I31" s="20"/>
      <c r="J31" s="21"/>
      <c r="K31" s="20"/>
      <c r="L31" s="21"/>
    </row>
    <row r="32" spans="1:12" ht="15.6" customHeight="1">
      <c r="A32" s="23" t="s">
        <v>61</v>
      </c>
      <c r="B32" s="23" t="s">
        <v>16</v>
      </c>
      <c r="C32" s="16" t="s">
        <v>62</v>
      </c>
      <c r="D32" s="17" t="s">
        <v>63</v>
      </c>
      <c r="E32" s="18" t="s">
        <v>24</v>
      </c>
      <c r="F32" s="19">
        <v>1</v>
      </c>
      <c r="G32" s="20"/>
      <c r="H32" s="21"/>
      <c r="I32" s="20"/>
      <c r="J32" s="21"/>
      <c r="K32" s="20"/>
      <c r="L32" s="21"/>
    </row>
    <row r="33" spans="1:12" ht="33">
      <c r="A33" s="23" t="s">
        <v>64</v>
      </c>
      <c r="B33" s="23" t="s">
        <v>16</v>
      </c>
      <c r="C33" s="16" t="s">
        <v>65</v>
      </c>
      <c r="D33" s="17" t="s">
        <v>66</v>
      </c>
      <c r="E33" s="18" t="s">
        <v>24</v>
      </c>
      <c r="F33" s="19">
        <v>1</v>
      </c>
      <c r="G33" s="20"/>
      <c r="H33" s="21"/>
      <c r="I33" s="20"/>
      <c r="J33" s="21"/>
      <c r="K33" s="20"/>
      <c r="L33" s="21"/>
    </row>
    <row r="34" spans="1:12" ht="31.5" customHeight="1">
      <c r="A34" s="23" t="s">
        <v>67</v>
      </c>
      <c r="B34" s="23" t="s">
        <v>16</v>
      </c>
      <c r="C34" s="16" t="s">
        <v>68</v>
      </c>
      <c r="D34" s="17" t="s">
        <v>69</v>
      </c>
      <c r="E34" s="18" t="s">
        <v>24</v>
      </c>
      <c r="F34" s="19">
        <v>1</v>
      </c>
      <c r="G34" s="20"/>
      <c r="H34" s="21"/>
      <c r="I34" s="20"/>
      <c r="J34" s="21"/>
      <c r="K34" s="20"/>
      <c r="L34" s="21"/>
    </row>
    <row r="35" spans="1:12" ht="16.5">
      <c r="A35" s="23" t="s">
        <v>70</v>
      </c>
      <c r="B35" s="23" t="s">
        <v>16</v>
      </c>
      <c r="C35" s="16" t="s">
        <v>71</v>
      </c>
      <c r="D35" s="17" t="s">
        <v>72</v>
      </c>
      <c r="E35" s="18" t="s">
        <v>31</v>
      </c>
      <c r="F35" s="19">
        <v>5.42</v>
      </c>
      <c r="G35" s="20"/>
      <c r="H35" s="21"/>
      <c r="I35" s="20"/>
      <c r="J35" s="21"/>
      <c r="K35" s="20"/>
      <c r="L35" s="21"/>
    </row>
    <row r="36" spans="1:12" ht="16.5">
      <c r="A36" s="23" t="s">
        <v>73</v>
      </c>
      <c r="B36" s="23" t="s">
        <v>16</v>
      </c>
      <c r="C36" s="16" t="s">
        <v>74</v>
      </c>
      <c r="D36" s="17" t="s">
        <v>75</v>
      </c>
      <c r="E36" s="18" t="s">
        <v>31</v>
      </c>
      <c r="F36" s="19">
        <v>169.03</v>
      </c>
      <c r="G36" s="20"/>
      <c r="H36" s="21"/>
      <c r="I36" s="20"/>
      <c r="J36" s="21"/>
      <c r="K36" s="20"/>
      <c r="L36" s="21"/>
    </row>
    <row r="37" spans="1:12" ht="16.5">
      <c r="A37" s="23" t="s">
        <v>76</v>
      </c>
      <c r="B37" s="23" t="s">
        <v>16</v>
      </c>
      <c r="C37" s="16" t="s">
        <v>77</v>
      </c>
      <c r="D37" s="17" t="s">
        <v>78</v>
      </c>
      <c r="E37" s="18" t="s">
        <v>24</v>
      </c>
      <c r="F37" s="19">
        <v>1</v>
      </c>
      <c r="G37" s="20"/>
      <c r="H37" s="21"/>
      <c r="I37" s="20"/>
      <c r="J37" s="21"/>
      <c r="K37" s="20"/>
      <c r="L37" s="21"/>
    </row>
    <row r="38" spans="1:12" ht="15.95" customHeight="1">
      <c r="A38" s="23" t="s">
        <v>79</v>
      </c>
      <c r="B38" s="23" t="s">
        <v>16</v>
      </c>
      <c r="C38" s="16" t="s">
        <v>80</v>
      </c>
      <c r="D38" s="17" t="s">
        <v>81</v>
      </c>
      <c r="E38" s="18" t="s">
        <v>19</v>
      </c>
      <c r="F38" s="19">
        <v>84.419552491999994</v>
      </c>
      <c r="G38" s="20"/>
      <c r="H38" s="21"/>
      <c r="I38" s="20"/>
      <c r="J38" s="21"/>
      <c r="K38" s="20"/>
      <c r="L38" s="21"/>
    </row>
    <row r="39" spans="1:12" ht="16.5">
      <c r="A39" s="23" t="s">
        <v>82</v>
      </c>
      <c r="B39" s="23" t="s">
        <v>16</v>
      </c>
      <c r="C39" s="16" t="s">
        <v>83</v>
      </c>
      <c r="D39" s="17" t="s">
        <v>84</v>
      </c>
      <c r="E39" s="18" t="s">
        <v>24</v>
      </c>
      <c r="F39" s="19">
        <v>4</v>
      </c>
      <c r="G39" s="20"/>
      <c r="H39" s="21"/>
      <c r="I39" s="20"/>
      <c r="J39" s="21"/>
      <c r="K39" s="20"/>
      <c r="L39" s="21"/>
    </row>
    <row r="40" spans="1:12" ht="16.5">
      <c r="A40" s="23" t="s">
        <v>85</v>
      </c>
      <c r="B40" s="23" t="s">
        <v>21</v>
      </c>
      <c r="C40" s="16" t="s">
        <v>86</v>
      </c>
      <c r="D40" s="17" t="s">
        <v>87</v>
      </c>
      <c r="E40" s="18" t="s">
        <v>24</v>
      </c>
      <c r="F40" s="19">
        <v>1</v>
      </c>
      <c r="G40" s="20"/>
      <c r="H40" s="21"/>
      <c r="I40" s="20"/>
      <c r="J40" s="21"/>
      <c r="K40" s="20"/>
      <c r="L40" s="21"/>
    </row>
    <row r="41" spans="1:12" ht="16.5">
      <c r="A41" s="24"/>
      <c r="B41" s="25"/>
      <c r="C41" s="25"/>
      <c r="D41" s="26"/>
      <c r="E41" s="26"/>
      <c r="F41" s="26"/>
      <c r="G41" s="26"/>
      <c r="H41" s="26"/>
      <c r="I41" s="20"/>
      <c r="J41" s="26"/>
      <c r="K41" s="26"/>
      <c r="L41" s="26"/>
    </row>
    <row r="42" spans="1:12" ht="16.5">
      <c r="A42" s="34" t="s">
        <v>88</v>
      </c>
      <c r="B42" s="35"/>
      <c r="C42" s="35"/>
      <c r="D42" s="36" t="s">
        <v>89</v>
      </c>
      <c r="E42" s="35"/>
      <c r="F42" s="37"/>
      <c r="G42" s="38"/>
      <c r="H42" s="39">
        <f>SUM(H43:H57)</f>
        <v>0</v>
      </c>
      <c r="I42" s="38"/>
      <c r="J42" s="39">
        <f>SUM(J43:J57)</f>
        <v>0</v>
      </c>
      <c r="K42" s="39"/>
      <c r="L42" s="40">
        <f>SUM(L43:L57)</f>
        <v>0</v>
      </c>
    </row>
    <row r="43" spans="1:12" ht="16.5">
      <c r="A43" s="48" t="s">
        <v>90</v>
      </c>
      <c r="B43" s="23" t="s">
        <v>16</v>
      </c>
      <c r="C43" s="16" t="s">
        <v>91</v>
      </c>
      <c r="D43" s="17" t="s">
        <v>92</v>
      </c>
      <c r="E43" s="18" t="s">
        <v>24</v>
      </c>
      <c r="F43" s="19">
        <v>5</v>
      </c>
      <c r="G43" s="20"/>
      <c r="H43" s="21"/>
      <c r="I43" s="20"/>
      <c r="J43" s="21"/>
      <c r="K43" s="20"/>
      <c r="L43" s="22"/>
    </row>
    <row r="44" spans="1:12" ht="16.5">
      <c r="A44" s="48" t="s">
        <v>93</v>
      </c>
      <c r="B44" s="23" t="s">
        <v>16</v>
      </c>
      <c r="C44" s="16" t="s">
        <v>94</v>
      </c>
      <c r="D44" s="17" t="s">
        <v>95</v>
      </c>
      <c r="E44" s="18" t="s">
        <v>24</v>
      </c>
      <c r="F44" s="19">
        <v>4</v>
      </c>
      <c r="G44" s="20"/>
      <c r="H44" s="21"/>
      <c r="I44" s="20"/>
      <c r="J44" s="21"/>
      <c r="K44" s="20"/>
      <c r="L44" s="22"/>
    </row>
    <row r="45" spans="1:12" ht="16.5">
      <c r="A45" s="48" t="s">
        <v>96</v>
      </c>
      <c r="B45" s="23" t="s">
        <v>16</v>
      </c>
      <c r="C45" s="16" t="s">
        <v>97</v>
      </c>
      <c r="D45" s="17" t="s">
        <v>98</v>
      </c>
      <c r="E45" s="18" t="s">
        <v>24</v>
      </c>
      <c r="F45" s="19">
        <v>4</v>
      </c>
      <c r="G45" s="20"/>
      <c r="H45" s="21"/>
      <c r="I45" s="20"/>
      <c r="J45" s="21"/>
      <c r="K45" s="20"/>
      <c r="L45" s="22"/>
    </row>
    <row r="46" spans="1:12" ht="33">
      <c r="A46" s="48" t="s">
        <v>99</v>
      </c>
      <c r="B46" s="23" t="s">
        <v>16</v>
      </c>
      <c r="C46" s="16" t="s">
        <v>100</v>
      </c>
      <c r="D46" s="17" t="s">
        <v>101</v>
      </c>
      <c r="E46" s="18" t="s">
        <v>24</v>
      </c>
      <c r="F46" s="19">
        <v>1</v>
      </c>
      <c r="G46" s="20"/>
      <c r="H46" s="21"/>
      <c r="I46" s="20"/>
      <c r="J46" s="21"/>
      <c r="K46" s="20"/>
      <c r="L46" s="22"/>
    </row>
    <row r="47" spans="1:12" ht="33">
      <c r="A47" s="48" t="s">
        <v>102</v>
      </c>
      <c r="B47" s="23" t="s">
        <v>16</v>
      </c>
      <c r="C47" s="16" t="s">
        <v>103</v>
      </c>
      <c r="D47" s="17" t="s">
        <v>104</v>
      </c>
      <c r="E47" s="18" t="s">
        <v>24</v>
      </c>
      <c r="F47" s="19">
        <v>20</v>
      </c>
      <c r="G47" s="20"/>
      <c r="H47" s="21"/>
      <c r="I47" s="20"/>
      <c r="J47" s="21"/>
      <c r="K47" s="20"/>
      <c r="L47" s="22"/>
    </row>
    <row r="48" spans="1:12" ht="16.5">
      <c r="A48" s="48" t="s">
        <v>105</v>
      </c>
      <c r="B48" s="23" t="s">
        <v>21</v>
      </c>
      <c r="C48" s="16" t="s">
        <v>8534</v>
      </c>
      <c r="D48" s="17" t="s">
        <v>8535</v>
      </c>
      <c r="E48" s="18" t="s">
        <v>24</v>
      </c>
      <c r="F48" s="19">
        <v>1</v>
      </c>
      <c r="G48" s="20"/>
      <c r="H48" s="21"/>
      <c r="I48" s="20"/>
      <c r="J48" s="21"/>
      <c r="K48" s="20"/>
      <c r="L48" s="22"/>
    </row>
    <row r="49" spans="1:12" ht="33.75" customHeight="1">
      <c r="A49" s="48" t="s">
        <v>106</v>
      </c>
      <c r="B49" s="23" t="s">
        <v>16</v>
      </c>
      <c r="C49" s="16" t="s">
        <v>107</v>
      </c>
      <c r="D49" s="17" t="s">
        <v>108</v>
      </c>
      <c r="E49" s="18" t="s">
        <v>31</v>
      </c>
      <c r="F49" s="19">
        <v>100</v>
      </c>
      <c r="G49" s="20"/>
      <c r="H49" s="21"/>
      <c r="I49" s="20"/>
      <c r="J49" s="21"/>
      <c r="K49" s="20"/>
      <c r="L49" s="22"/>
    </row>
    <row r="50" spans="1:12" ht="16.5">
      <c r="A50" s="48" t="s">
        <v>109</v>
      </c>
      <c r="B50" s="23" t="s">
        <v>16</v>
      </c>
      <c r="C50" s="16" t="s">
        <v>110</v>
      </c>
      <c r="D50" s="17" t="s">
        <v>111</v>
      </c>
      <c r="E50" s="18" t="s">
        <v>112</v>
      </c>
      <c r="F50" s="19">
        <v>60</v>
      </c>
      <c r="G50" s="20"/>
      <c r="H50" s="21"/>
      <c r="I50" s="20"/>
      <c r="J50" s="21"/>
      <c r="K50" s="20"/>
      <c r="L50" s="22"/>
    </row>
    <row r="51" spans="1:12" ht="16.5">
      <c r="A51" s="48" t="s">
        <v>113</v>
      </c>
      <c r="B51" s="23" t="s">
        <v>16</v>
      </c>
      <c r="C51" s="16" t="s">
        <v>114</v>
      </c>
      <c r="D51" s="17" t="s">
        <v>115</v>
      </c>
      <c r="E51" s="18" t="s">
        <v>31</v>
      </c>
      <c r="F51" s="19">
        <v>210</v>
      </c>
      <c r="G51" s="20"/>
      <c r="H51" s="21"/>
      <c r="I51" s="20"/>
      <c r="J51" s="21"/>
      <c r="K51" s="20"/>
      <c r="L51" s="22"/>
    </row>
    <row r="52" spans="1:12" ht="16.5">
      <c r="A52" s="48" t="s">
        <v>116</v>
      </c>
      <c r="B52" s="23" t="s">
        <v>16</v>
      </c>
      <c r="C52" s="16" t="s">
        <v>117</v>
      </c>
      <c r="D52" s="17" t="s">
        <v>118</v>
      </c>
      <c r="E52" s="18" t="s">
        <v>112</v>
      </c>
      <c r="F52" s="19">
        <v>21</v>
      </c>
      <c r="G52" s="20"/>
      <c r="H52" s="21"/>
      <c r="I52" s="20"/>
      <c r="J52" s="21"/>
      <c r="K52" s="20"/>
      <c r="L52" s="22"/>
    </row>
    <row r="53" spans="1:12" ht="16.5">
      <c r="A53" s="48" t="s">
        <v>119</v>
      </c>
      <c r="B53" s="23" t="s">
        <v>16</v>
      </c>
      <c r="C53" s="16" t="s">
        <v>120</v>
      </c>
      <c r="D53" s="17" t="s">
        <v>121</v>
      </c>
      <c r="E53" s="18" t="s">
        <v>24</v>
      </c>
      <c r="F53" s="19">
        <v>7</v>
      </c>
      <c r="G53" s="20"/>
      <c r="H53" s="21"/>
      <c r="I53" s="20"/>
      <c r="J53" s="21"/>
      <c r="K53" s="20"/>
      <c r="L53" s="22"/>
    </row>
    <row r="54" spans="1:12" ht="16.5">
      <c r="A54" s="49" t="s">
        <v>122</v>
      </c>
      <c r="B54" s="61" t="s">
        <v>16</v>
      </c>
      <c r="C54" s="41" t="s">
        <v>123</v>
      </c>
      <c r="D54" s="17" t="s">
        <v>124</v>
      </c>
      <c r="E54" s="18" t="s">
        <v>31</v>
      </c>
      <c r="F54" s="42">
        <v>912.59</v>
      </c>
      <c r="G54" s="20"/>
      <c r="H54" s="21"/>
      <c r="I54" s="20"/>
      <c r="J54" s="21"/>
      <c r="K54" s="20"/>
      <c r="L54" s="22"/>
    </row>
    <row r="55" spans="1:12" ht="16.5">
      <c r="A55" s="48" t="s">
        <v>125</v>
      </c>
      <c r="B55" s="23" t="s">
        <v>16</v>
      </c>
      <c r="C55" s="16" t="s">
        <v>126</v>
      </c>
      <c r="D55" s="17" t="s">
        <v>127</v>
      </c>
      <c r="E55" s="18" t="s">
        <v>31</v>
      </c>
      <c r="F55" s="19">
        <v>58.82</v>
      </c>
      <c r="G55" s="20"/>
      <c r="H55" s="21"/>
      <c r="I55" s="20"/>
      <c r="J55" s="21"/>
      <c r="K55" s="20"/>
      <c r="L55" s="22"/>
    </row>
    <row r="56" spans="1:12" ht="16.5">
      <c r="A56" s="48" t="s">
        <v>128</v>
      </c>
      <c r="B56" s="23" t="s">
        <v>16</v>
      </c>
      <c r="C56" s="16" t="s">
        <v>129</v>
      </c>
      <c r="D56" s="17" t="s">
        <v>130</v>
      </c>
      <c r="E56" s="18" t="s">
        <v>31</v>
      </c>
      <c r="F56" s="19">
        <v>68.87</v>
      </c>
      <c r="G56" s="20"/>
      <c r="H56" s="21"/>
      <c r="I56" s="20"/>
      <c r="J56" s="21"/>
      <c r="K56" s="20"/>
      <c r="L56" s="22"/>
    </row>
    <row r="57" spans="1:12" ht="16.5">
      <c r="A57" s="48" t="s">
        <v>131</v>
      </c>
      <c r="B57" s="23" t="s">
        <v>16</v>
      </c>
      <c r="C57" s="16" t="s">
        <v>132</v>
      </c>
      <c r="D57" s="17" t="s">
        <v>133</v>
      </c>
      <c r="E57" s="18" t="s">
        <v>112</v>
      </c>
      <c r="F57" s="19">
        <v>8</v>
      </c>
      <c r="G57" s="20"/>
      <c r="H57" s="21"/>
      <c r="I57" s="20"/>
      <c r="J57" s="21"/>
      <c r="K57" s="20"/>
      <c r="L57" s="22"/>
    </row>
    <row r="58" spans="1:12" ht="16.5">
      <c r="A58" s="24"/>
      <c r="B58" s="25"/>
      <c r="C58" s="25"/>
      <c r="D58" s="26"/>
      <c r="E58" s="26"/>
      <c r="F58" s="26"/>
      <c r="G58" s="26"/>
      <c r="H58" s="26"/>
      <c r="I58" s="20"/>
      <c r="J58" s="26"/>
      <c r="K58" s="26"/>
      <c r="L58" s="26"/>
    </row>
    <row r="59" spans="1:12" ht="15.95" customHeight="1">
      <c r="A59" s="34" t="s">
        <v>134</v>
      </c>
      <c r="B59" s="35"/>
      <c r="C59" s="35"/>
      <c r="D59" s="36" t="s">
        <v>135</v>
      </c>
      <c r="E59" s="35"/>
      <c r="F59" s="37"/>
      <c r="G59" s="38"/>
      <c r="H59" s="39">
        <f>SUM(H60:H65)</f>
        <v>0</v>
      </c>
      <c r="I59" s="38"/>
      <c r="J59" s="39">
        <f>SUM(J60:J65)</f>
        <v>0</v>
      </c>
      <c r="K59" s="39"/>
      <c r="L59" s="40">
        <f>SUM(L60:L65)</f>
        <v>0</v>
      </c>
    </row>
    <row r="60" spans="1:12" ht="15.95" customHeight="1">
      <c r="A60" s="23" t="s">
        <v>136</v>
      </c>
      <c r="B60" s="23" t="s">
        <v>16</v>
      </c>
      <c r="C60" s="16" t="s">
        <v>137</v>
      </c>
      <c r="D60" s="17" t="s">
        <v>138</v>
      </c>
      <c r="E60" s="18" t="s">
        <v>24</v>
      </c>
      <c r="F60" s="19">
        <v>8</v>
      </c>
      <c r="G60" s="20"/>
      <c r="H60" s="21"/>
      <c r="I60" s="20"/>
      <c r="J60" s="21"/>
      <c r="K60" s="20"/>
      <c r="L60" s="21"/>
    </row>
    <row r="61" spans="1:12" ht="16.5">
      <c r="A61" s="23" t="s">
        <v>139</v>
      </c>
      <c r="B61" s="23" t="s">
        <v>16</v>
      </c>
      <c r="C61" s="16" t="s">
        <v>140</v>
      </c>
      <c r="D61" s="17" t="s">
        <v>141</v>
      </c>
      <c r="E61" s="18" t="s">
        <v>24</v>
      </c>
      <c r="F61" s="19">
        <v>3</v>
      </c>
      <c r="G61" s="20"/>
      <c r="H61" s="21"/>
      <c r="I61" s="20"/>
      <c r="J61" s="21"/>
      <c r="K61" s="20"/>
      <c r="L61" s="21"/>
    </row>
    <row r="62" spans="1:12" ht="16.5">
      <c r="A62" s="23" t="s">
        <v>142</v>
      </c>
      <c r="B62" s="23" t="s">
        <v>16</v>
      </c>
      <c r="C62" s="16" t="s">
        <v>143</v>
      </c>
      <c r="D62" s="17" t="s">
        <v>144</v>
      </c>
      <c r="E62" s="18" t="s">
        <v>145</v>
      </c>
      <c r="F62" s="19">
        <v>1</v>
      </c>
      <c r="G62" s="20"/>
      <c r="H62" s="21"/>
      <c r="I62" s="20"/>
      <c r="J62" s="21"/>
      <c r="K62" s="20"/>
      <c r="L62" s="21"/>
    </row>
    <row r="63" spans="1:12" ht="16.5">
      <c r="A63" s="23" t="s">
        <v>146</v>
      </c>
      <c r="B63" s="23" t="s">
        <v>16</v>
      </c>
      <c r="C63" s="16" t="s">
        <v>147</v>
      </c>
      <c r="D63" s="17" t="s">
        <v>148</v>
      </c>
      <c r="E63" s="18" t="s">
        <v>149</v>
      </c>
      <c r="F63" s="19">
        <v>1</v>
      </c>
      <c r="G63" s="20"/>
      <c r="H63" s="21"/>
      <c r="I63" s="20"/>
      <c r="J63" s="21"/>
      <c r="K63" s="20"/>
      <c r="L63" s="21"/>
    </row>
    <row r="64" spans="1:12" ht="38.25" customHeight="1">
      <c r="A64" s="61" t="s">
        <v>150</v>
      </c>
      <c r="B64" s="61" t="s">
        <v>16</v>
      </c>
      <c r="C64" s="41" t="s">
        <v>151</v>
      </c>
      <c r="D64" s="17" t="s">
        <v>152</v>
      </c>
      <c r="E64" s="18" t="s">
        <v>24</v>
      </c>
      <c r="F64" s="42">
        <v>61</v>
      </c>
      <c r="G64" s="20"/>
      <c r="H64" s="21"/>
      <c r="I64" s="20"/>
      <c r="J64" s="21"/>
      <c r="K64" s="20"/>
      <c r="L64" s="21"/>
    </row>
    <row r="65" spans="1:14" ht="33">
      <c r="A65" s="23" t="s">
        <v>153</v>
      </c>
      <c r="B65" s="23" t="s">
        <v>16</v>
      </c>
      <c r="C65" s="16" t="s">
        <v>154</v>
      </c>
      <c r="D65" s="17" t="s">
        <v>155</v>
      </c>
      <c r="E65" s="18" t="s">
        <v>112</v>
      </c>
      <c r="F65" s="19">
        <v>7</v>
      </c>
      <c r="G65" s="20"/>
      <c r="H65" s="21"/>
      <c r="I65" s="20"/>
      <c r="J65" s="21"/>
      <c r="K65" s="20"/>
      <c r="L65" s="21"/>
    </row>
    <row r="66" spans="1:14" ht="25.5" customHeight="1">
      <c r="A66" s="24"/>
      <c r="B66" s="25"/>
      <c r="C66" s="25"/>
      <c r="D66" s="26"/>
      <c r="E66" s="26"/>
      <c r="F66" s="26"/>
      <c r="G66" s="26"/>
      <c r="H66" s="26"/>
      <c r="I66" s="20"/>
      <c r="J66" s="26"/>
      <c r="K66" s="26"/>
      <c r="L66" s="26"/>
    </row>
    <row r="67" spans="1:14" ht="16.5">
      <c r="A67" s="27" t="s">
        <v>156</v>
      </c>
      <c r="B67" s="28"/>
      <c r="C67" s="28"/>
      <c r="D67" s="29" t="s">
        <v>157</v>
      </c>
      <c r="E67" s="28"/>
      <c r="F67" s="30"/>
      <c r="G67" s="31"/>
      <c r="H67" s="32">
        <f>SUM(H68:H73)</f>
        <v>0</v>
      </c>
      <c r="I67" s="31"/>
      <c r="J67" s="32">
        <f>SUM(J68:J73)</f>
        <v>0</v>
      </c>
      <c r="K67" s="32"/>
      <c r="L67" s="33">
        <f>SUM(L68:L73)</f>
        <v>0</v>
      </c>
    </row>
    <row r="68" spans="1:14" ht="16.5">
      <c r="A68" s="48" t="s">
        <v>158</v>
      </c>
      <c r="B68" s="23" t="s">
        <v>16</v>
      </c>
      <c r="C68" s="16" t="s">
        <v>159</v>
      </c>
      <c r="D68" s="17" t="s">
        <v>160</v>
      </c>
      <c r="E68" s="18" t="s">
        <v>44</v>
      </c>
      <c r="F68" s="19">
        <v>6.4657801119905001</v>
      </c>
      <c r="G68" s="20"/>
      <c r="H68" s="21"/>
      <c r="I68" s="20"/>
      <c r="J68" s="21"/>
      <c r="K68" s="20"/>
      <c r="L68" s="22"/>
    </row>
    <row r="69" spans="1:14" ht="16.5">
      <c r="A69" s="48" t="s">
        <v>161</v>
      </c>
      <c r="B69" s="23" t="s">
        <v>16</v>
      </c>
      <c r="C69" s="16" t="s">
        <v>162</v>
      </c>
      <c r="D69" s="17" t="s">
        <v>163</v>
      </c>
      <c r="E69" s="18" t="s">
        <v>19</v>
      </c>
      <c r="F69" s="19">
        <v>14.28</v>
      </c>
      <c r="G69" s="20"/>
      <c r="H69" s="21"/>
      <c r="I69" s="20"/>
      <c r="J69" s="21"/>
      <c r="K69" s="20"/>
      <c r="L69" s="22"/>
    </row>
    <row r="70" spans="1:14" ht="16.5">
      <c r="A70" s="48" t="s">
        <v>164</v>
      </c>
      <c r="B70" s="23" t="s">
        <v>16</v>
      </c>
      <c r="C70" s="16" t="s">
        <v>165</v>
      </c>
      <c r="D70" s="17" t="s">
        <v>166</v>
      </c>
      <c r="E70" s="18" t="s">
        <v>19</v>
      </c>
      <c r="F70" s="19">
        <v>18.48</v>
      </c>
      <c r="G70" s="20"/>
      <c r="H70" s="21"/>
      <c r="I70" s="20"/>
      <c r="J70" s="21"/>
      <c r="K70" s="20"/>
      <c r="L70" s="22"/>
    </row>
    <row r="71" spans="1:14" ht="33" customHeight="1">
      <c r="A71" s="48" t="s">
        <v>167</v>
      </c>
      <c r="B71" s="23" t="s">
        <v>21</v>
      </c>
      <c r="C71" s="16" t="s">
        <v>168</v>
      </c>
      <c r="D71" s="17" t="s">
        <v>169</v>
      </c>
      <c r="E71" s="18" t="s">
        <v>24</v>
      </c>
      <c r="F71" s="19">
        <v>1</v>
      </c>
      <c r="G71" s="20"/>
      <c r="H71" s="21"/>
      <c r="I71" s="20"/>
      <c r="J71" s="21"/>
      <c r="K71" s="20"/>
      <c r="L71" s="22"/>
    </row>
    <row r="72" spans="1:14" ht="34.5" customHeight="1">
      <c r="A72" s="49" t="s">
        <v>170</v>
      </c>
      <c r="B72" s="68" t="s">
        <v>21</v>
      </c>
      <c r="C72" s="16" t="s">
        <v>320</v>
      </c>
      <c r="D72" s="17" t="s">
        <v>321</v>
      </c>
      <c r="E72" s="18" t="s">
        <v>24</v>
      </c>
      <c r="F72" s="19">
        <v>15</v>
      </c>
      <c r="G72" s="20"/>
      <c r="H72" s="21"/>
      <c r="I72" s="20"/>
      <c r="J72" s="21"/>
      <c r="K72" s="20"/>
      <c r="L72" s="22"/>
    </row>
    <row r="73" spans="1:14" ht="17.25" thickBot="1">
      <c r="A73" s="43"/>
      <c r="B73" s="44"/>
      <c r="C73" s="44"/>
      <c r="D73" s="45"/>
      <c r="E73" s="45"/>
      <c r="F73" s="46"/>
      <c r="G73" s="47"/>
      <c r="H73" s="47"/>
      <c r="I73" s="20"/>
      <c r="J73" s="47"/>
      <c r="K73" s="47"/>
      <c r="L73" s="47"/>
    </row>
    <row r="74" spans="1:14" ht="18">
      <c r="A74" s="197" t="s">
        <v>171</v>
      </c>
      <c r="B74" s="197"/>
      <c r="C74" s="197"/>
      <c r="D74" s="197"/>
      <c r="E74" s="197"/>
      <c r="F74" s="197"/>
      <c r="G74" s="198">
        <f>ROUND(H67+H28+H16,2)</f>
        <v>0</v>
      </c>
      <c r="H74" s="198"/>
      <c r="I74" s="198">
        <f>ROUND(J67+J28+J16,2)</f>
        <v>0</v>
      </c>
      <c r="J74" s="198"/>
      <c r="K74" s="198">
        <f>ROUND(L67+L28+L16,2)</f>
        <v>0</v>
      </c>
      <c r="L74" s="198"/>
      <c r="M74" s="168">
        <f>I74+G74</f>
        <v>0</v>
      </c>
      <c r="N74" s="168"/>
    </row>
    <row r="75" spans="1:14">
      <c r="A75" s="206"/>
      <c r="B75" s="206"/>
      <c r="C75" s="206"/>
      <c r="D75" s="206"/>
      <c r="E75" s="206"/>
      <c r="F75" s="206"/>
      <c r="G75" s="206"/>
      <c r="H75" s="206"/>
      <c r="I75" s="206" t="e">
        <f>VLOOKUP(C75,Planilha7!A67:F4167,5,0)</f>
        <v>#N/A</v>
      </c>
      <c r="J75" s="206"/>
      <c r="K75" s="206"/>
      <c r="L75" s="206"/>
      <c r="M75" s="168">
        <f>M74-K74</f>
        <v>0</v>
      </c>
      <c r="N75" s="168"/>
    </row>
    <row r="76" spans="1:14" ht="15.75">
      <c r="A76" s="203" t="s">
        <v>172</v>
      </c>
      <c r="B76" s="203"/>
      <c r="C76" s="203"/>
      <c r="D76" s="203"/>
      <c r="E76" s="203"/>
      <c r="F76" s="203"/>
      <c r="G76" s="203"/>
      <c r="H76" s="203"/>
      <c r="I76" s="203" t="e">
        <f>VLOOKUP(C76,Planilha7!A68:F4168,5,0)</f>
        <v>#N/A</v>
      </c>
      <c r="J76" s="203"/>
      <c r="K76" s="203"/>
      <c r="L76" s="203"/>
    </row>
    <row r="77" spans="1:14" ht="16.5">
      <c r="A77" s="27" t="s">
        <v>13</v>
      </c>
      <c r="B77" s="28"/>
      <c r="C77" s="28"/>
      <c r="D77" s="29" t="s">
        <v>14</v>
      </c>
      <c r="E77" s="28"/>
      <c r="F77" s="30"/>
      <c r="G77" s="31"/>
      <c r="H77" s="32">
        <f>SUM(H78:H84)</f>
        <v>0</v>
      </c>
      <c r="I77" s="31"/>
      <c r="J77" s="32">
        <f>SUM(J78:J84)</f>
        <v>0</v>
      </c>
      <c r="K77" s="32"/>
      <c r="L77" s="33">
        <f>SUM(L78:L84)</f>
        <v>0</v>
      </c>
    </row>
    <row r="78" spans="1:14" ht="16.5">
      <c r="A78" s="23" t="s">
        <v>174</v>
      </c>
      <c r="B78" s="23" t="s">
        <v>16</v>
      </c>
      <c r="C78" s="16" t="s">
        <v>17</v>
      </c>
      <c r="D78" s="17" t="s">
        <v>18</v>
      </c>
      <c r="E78" s="18" t="s">
        <v>19</v>
      </c>
      <c r="F78" s="19">
        <v>6</v>
      </c>
      <c r="G78" s="20"/>
      <c r="H78" s="21"/>
      <c r="I78" s="20"/>
      <c r="J78" s="21"/>
      <c r="K78" s="20"/>
      <c r="L78" s="21"/>
    </row>
    <row r="79" spans="1:14" ht="16.5">
      <c r="A79" s="23" t="s">
        <v>175</v>
      </c>
      <c r="B79" s="23" t="s">
        <v>21</v>
      </c>
      <c r="C79" s="16" t="s">
        <v>22</v>
      </c>
      <c r="D79" s="17" t="s">
        <v>23</v>
      </c>
      <c r="E79" s="18" t="s">
        <v>24</v>
      </c>
      <c r="F79" s="19">
        <v>1</v>
      </c>
      <c r="G79" s="20"/>
      <c r="H79" s="21"/>
      <c r="I79" s="20"/>
      <c r="J79" s="21"/>
      <c r="K79" s="20"/>
      <c r="L79" s="21"/>
    </row>
    <row r="80" spans="1:14" ht="16.5">
      <c r="A80" s="23" t="s">
        <v>176</v>
      </c>
      <c r="B80" s="23" t="s">
        <v>16</v>
      </c>
      <c r="C80" s="16" t="s">
        <v>42</v>
      </c>
      <c r="D80" s="17" t="s">
        <v>43</v>
      </c>
      <c r="E80" s="18" t="s">
        <v>44</v>
      </c>
      <c r="F80" s="19">
        <v>1.0125</v>
      </c>
      <c r="G80" s="20"/>
      <c r="H80" s="21"/>
      <c r="I80" s="20"/>
      <c r="J80" s="21"/>
      <c r="K80" s="20"/>
      <c r="L80" s="21"/>
    </row>
    <row r="81" spans="1:12" ht="16.5">
      <c r="A81" s="23" t="s">
        <v>177</v>
      </c>
      <c r="B81" s="23" t="s">
        <v>16</v>
      </c>
      <c r="C81" s="16" t="s">
        <v>178</v>
      </c>
      <c r="D81" s="17" t="s">
        <v>179</v>
      </c>
      <c r="E81" s="18" t="s">
        <v>19</v>
      </c>
      <c r="F81" s="19">
        <v>12.6</v>
      </c>
      <c r="G81" s="20"/>
      <c r="H81" s="21"/>
      <c r="I81" s="20"/>
      <c r="J81" s="21"/>
      <c r="K81" s="20"/>
      <c r="L81" s="21"/>
    </row>
    <row r="82" spans="1:12" ht="16.5">
      <c r="A82" s="23" t="s">
        <v>180</v>
      </c>
      <c r="B82" s="23" t="s">
        <v>16</v>
      </c>
      <c r="C82" s="16" t="s">
        <v>46</v>
      </c>
      <c r="D82" s="17" t="s">
        <v>47</v>
      </c>
      <c r="E82" s="18" t="s">
        <v>44</v>
      </c>
      <c r="F82" s="19">
        <v>47.624000000000002</v>
      </c>
      <c r="G82" s="20"/>
      <c r="H82" s="21"/>
      <c r="I82" s="20"/>
      <c r="J82" s="21"/>
      <c r="K82" s="20"/>
      <c r="L82" s="21"/>
    </row>
    <row r="83" spans="1:12" ht="16.5">
      <c r="A83" s="23" t="s">
        <v>181</v>
      </c>
      <c r="B83" s="23" t="s">
        <v>16</v>
      </c>
      <c r="C83" s="16" t="s">
        <v>182</v>
      </c>
      <c r="D83" s="17" t="s">
        <v>183</v>
      </c>
      <c r="E83" s="18" t="s">
        <v>44</v>
      </c>
      <c r="F83" s="19">
        <v>6.3163999999999998</v>
      </c>
      <c r="G83" s="20"/>
      <c r="H83" s="21"/>
      <c r="I83" s="20"/>
      <c r="J83" s="21"/>
      <c r="K83" s="20"/>
      <c r="L83" s="21"/>
    </row>
    <row r="84" spans="1:12" ht="33">
      <c r="A84" s="23" t="s">
        <v>184</v>
      </c>
      <c r="B84" s="23" t="s">
        <v>16</v>
      </c>
      <c r="C84" s="16" t="s">
        <v>49</v>
      </c>
      <c r="D84" s="17" t="s">
        <v>50</v>
      </c>
      <c r="E84" s="18" t="s">
        <v>44</v>
      </c>
      <c r="F84" s="19">
        <v>6.3163999999999998</v>
      </c>
      <c r="G84" s="20"/>
      <c r="H84" s="21"/>
      <c r="I84" s="20"/>
      <c r="J84" s="21"/>
      <c r="K84" s="20"/>
      <c r="L84" s="21"/>
    </row>
    <row r="85" spans="1:12" ht="16.5">
      <c r="A85" s="24"/>
      <c r="B85" s="25"/>
      <c r="C85" s="25"/>
      <c r="D85" s="26"/>
      <c r="E85" s="26"/>
      <c r="F85" s="26"/>
      <c r="G85" s="26"/>
      <c r="H85" s="26"/>
      <c r="I85" s="20"/>
      <c r="J85" s="26"/>
      <c r="K85" s="26"/>
      <c r="L85" s="26"/>
    </row>
    <row r="86" spans="1:12" ht="16.5">
      <c r="A86" s="27" t="s">
        <v>51</v>
      </c>
      <c r="B86" s="28"/>
      <c r="C86" s="28"/>
      <c r="D86" s="29" t="s">
        <v>52</v>
      </c>
      <c r="E86" s="28"/>
      <c r="F86" s="30"/>
      <c r="G86" s="31"/>
      <c r="H86" s="32">
        <f>ROUND(H87+H118+H101,2)</f>
        <v>0</v>
      </c>
      <c r="I86" s="31"/>
      <c r="J86" s="32">
        <f>ROUND(J87+J118+J101,2)</f>
        <v>0</v>
      </c>
      <c r="K86" s="32"/>
      <c r="L86" s="33">
        <f>ROUND(L87+L118+L101,2)</f>
        <v>0</v>
      </c>
    </row>
    <row r="87" spans="1:12" ht="16.5">
      <c r="A87" s="34" t="s">
        <v>53</v>
      </c>
      <c r="B87" s="35"/>
      <c r="C87" s="35"/>
      <c r="D87" s="36" t="s">
        <v>54</v>
      </c>
      <c r="E87" s="35"/>
      <c r="F87" s="37"/>
      <c r="G87" s="38"/>
      <c r="H87" s="39">
        <f>SUM(H88:H99)</f>
        <v>0</v>
      </c>
      <c r="I87" s="38"/>
      <c r="J87" s="39">
        <f>SUM(J88:J99)</f>
        <v>0</v>
      </c>
      <c r="K87" s="39"/>
      <c r="L87" s="40">
        <f>SUM(L88:L99)</f>
        <v>0</v>
      </c>
    </row>
    <row r="88" spans="1:12" ht="16.5">
      <c r="A88" s="48" t="s">
        <v>55</v>
      </c>
      <c r="B88" s="23" t="s">
        <v>16</v>
      </c>
      <c r="C88" s="16" t="s">
        <v>56</v>
      </c>
      <c r="D88" s="17" t="s">
        <v>57</v>
      </c>
      <c r="E88" s="18" t="s">
        <v>24</v>
      </c>
      <c r="F88" s="19">
        <v>1</v>
      </c>
      <c r="G88" s="20"/>
      <c r="H88" s="21"/>
      <c r="I88" s="20"/>
      <c r="J88" s="21"/>
      <c r="K88" s="20"/>
      <c r="L88" s="22"/>
    </row>
    <row r="89" spans="1:12" ht="16.5">
      <c r="A89" s="48" t="s">
        <v>58</v>
      </c>
      <c r="B89" s="23" t="s">
        <v>16</v>
      </c>
      <c r="C89" s="16" t="s">
        <v>62</v>
      </c>
      <c r="D89" s="17" t="s">
        <v>63</v>
      </c>
      <c r="E89" s="18" t="s">
        <v>24</v>
      </c>
      <c r="F89" s="19">
        <v>1</v>
      </c>
      <c r="G89" s="20"/>
      <c r="H89" s="21"/>
      <c r="I89" s="20"/>
      <c r="J89" s="21"/>
      <c r="K89" s="20"/>
      <c r="L89" s="22"/>
    </row>
    <row r="90" spans="1:12" ht="33" hidden="1">
      <c r="A90" s="48" t="s">
        <v>61</v>
      </c>
      <c r="B90" s="23" t="s">
        <v>16</v>
      </c>
      <c r="C90" s="16" t="s">
        <v>65</v>
      </c>
      <c r="D90" s="17" t="s">
        <v>66</v>
      </c>
      <c r="E90" s="18" t="s">
        <v>24</v>
      </c>
      <c r="F90" s="19">
        <v>1</v>
      </c>
      <c r="G90" s="20"/>
      <c r="H90" s="21"/>
      <c r="I90" s="20"/>
      <c r="J90" s="21"/>
      <c r="K90" s="20"/>
      <c r="L90" s="22"/>
    </row>
    <row r="91" spans="1:12" ht="16.5" hidden="1">
      <c r="A91" s="48" t="s">
        <v>64</v>
      </c>
      <c r="B91" s="23" t="s">
        <v>16</v>
      </c>
      <c r="C91" s="16" t="s">
        <v>59</v>
      </c>
      <c r="D91" s="17" t="s">
        <v>60</v>
      </c>
      <c r="E91" s="18" t="s">
        <v>24</v>
      </c>
      <c r="F91" s="19">
        <v>1</v>
      </c>
      <c r="G91" s="20"/>
      <c r="H91" s="21"/>
      <c r="I91" s="20"/>
      <c r="J91" s="21"/>
      <c r="K91" s="20"/>
      <c r="L91" s="22"/>
    </row>
    <row r="92" spans="1:12" ht="15" customHeight="1">
      <c r="A92" s="48" t="s">
        <v>67</v>
      </c>
      <c r="B92" s="23" t="s">
        <v>16</v>
      </c>
      <c r="C92" s="16" t="s">
        <v>68</v>
      </c>
      <c r="D92" s="17" t="s">
        <v>69</v>
      </c>
      <c r="E92" s="18" t="s">
        <v>24</v>
      </c>
      <c r="F92" s="19">
        <v>1</v>
      </c>
      <c r="G92" s="20"/>
      <c r="H92" s="21"/>
      <c r="I92" s="20"/>
      <c r="J92" s="21"/>
      <c r="K92" s="20"/>
      <c r="L92" s="22"/>
    </row>
    <row r="93" spans="1:12" ht="16.5">
      <c r="A93" s="48" t="s">
        <v>70</v>
      </c>
      <c r="B93" s="23" t="s">
        <v>16</v>
      </c>
      <c r="C93" s="16" t="s">
        <v>71</v>
      </c>
      <c r="D93" s="17" t="s">
        <v>72</v>
      </c>
      <c r="E93" s="18" t="s">
        <v>31</v>
      </c>
      <c r="F93" s="19">
        <v>5.42</v>
      </c>
      <c r="G93" s="20"/>
      <c r="H93" s="21"/>
      <c r="I93" s="20"/>
      <c r="J93" s="21"/>
      <c r="K93" s="20"/>
      <c r="L93" s="22"/>
    </row>
    <row r="94" spans="1:12" ht="16.5">
      <c r="A94" s="48" t="s">
        <v>73</v>
      </c>
      <c r="B94" s="23" t="s">
        <v>16</v>
      </c>
      <c r="C94" s="16" t="s">
        <v>74</v>
      </c>
      <c r="D94" s="17" t="s">
        <v>75</v>
      </c>
      <c r="E94" s="18" t="s">
        <v>31</v>
      </c>
      <c r="F94" s="19">
        <v>250.72</v>
      </c>
      <c r="G94" s="20"/>
      <c r="H94" s="21"/>
      <c r="I94" s="20"/>
      <c r="J94" s="21"/>
      <c r="K94" s="20"/>
      <c r="L94" s="22"/>
    </row>
    <row r="95" spans="1:12" ht="16.5">
      <c r="A95" s="48" t="s">
        <v>76</v>
      </c>
      <c r="B95" s="23" t="s">
        <v>16</v>
      </c>
      <c r="C95" s="16" t="s">
        <v>77</v>
      </c>
      <c r="D95" s="17" t="s">
        <v>78</v>
      </c>
      <c r="E95" s="18" t="s">
        <v>24</v>
      </c>
      <c r="F95" s="19">
        <v>1</v>
      </c>
      <c r="G95" s="20"/>
      <c r="H95" s="21"/>
      <c r="I95" s="20"/>
      <c r="J95" s="21"/>
      <c r="K95" s="20"/>
      <c r="L95" s="22"/>
    </row>
    <row r="96" spans="1:12" ht="33">
      <c r="A96" s="48" t="s">
        <v>79</v>
      </c>
      <c r="B96" s="23" t="s">
        <v>16</v>
      </c>
      <c r="C96" s="16" t="s">
        <v>185</v>
      </c>
      <c r="D96" s="17" t="s">
        <v>186</v>
      </c>
      <c r="E96" s="18" t="s">
        <v>31</v>
      </c>
      <c r="F96" s="19">
        <v>238.12</v>
      </c>
      <c r="G96" s="20"/>
      <c r="H96" s="21"/>
      <c r="I96" s="20"/>
      <c r="J96" s="21"/>
      <c r="K96" s="20"/>
      <c r="L96" s="22"/>
    </row>
    <row r="97" spans="1:12" ht="16.5">
      <c r="A97" s="48" t="s">
        <v>82</v>
      </c>
      <c r="B97" s="23" t="s">
        <v>16</v>
      </c>
      <c r="C97" s="16" t="s">
        <v>80</v>
      </c>
      <c r="D97" s="17" t="s">
        <v>81</v>
      </c>
      <c r="E97" s="18" t="s">
        <v>19</v>
      </c>
      <c r="F97" s="19">
        <v>9.5375297211067291</v>
      </c>
      <c r="G97" s="20"/>
      <c r="H97" s="21"/>
      <c r="I97" s="20"/>
      <c r="J97" s="21"/>
      <c r="K97" s="20"/>
      <c r="L97" s="22"/>
    </row>
    <row r="98" spans="1:12" ht="16.5">
      <c r="A98" s="48" t="s">
        <v>85</v>
      </c>
      <c r="B98" s="23" t="s">
        <v>16</v>
      </c>
      <c r="C98" s="16" t="s">
        <v>83</v>
      </c>
      <c r="D98" s="17" t="s">
        <v>84</v>
      </c>
      <c r="E98" s="18" t="s">
        <v>24</v>
      </c>
      <c r="F98" s="19">
        <v>6</v>
      </c>
      <c r="G98" s="20"/>
      <c r="H98" s="21"/>
      <c r="I98" s="20"/>
      <c r="J98" s="21"/>
      <c r="K98" s="20"/>
      <c r="L98" s="22"/>
    </row>
    <row r="99" spans="1:12" ht="16.5">
      <c r="A99" s="48" t="s">
        <v>187</v>
      </c>
      <c r="B99" s="23" t="s">
        <v>21</v>
      </c>
      <c r="C99" s="16" t="s">
        <v>86</v>
      </c>
      <c r="D99" s="17" t="s">
        <v>87</v>
      </c>
      <c r="E99" s="18" t="s">
        <v>24</v>
      </c>
      <c r="F99" s="19">
        <v>1</v>
      </c>
      <c r="G99" s="20"/>
      <c r="H99" s="21"/>
      <c r="I99" s="20"/>
      <c r="J99" s="21"/>
      <c r="K99" s="20"/>
      <c r="L99" s="22"/>
    </row>
    <row r="100" spans="1:12" ht="16.5">
      <c r="A100" s="24"/>
      <c r="B100" s="25"/>
      <c r="C100" s="25"/>
      <c r="D100" s="26"/>
      <c r="E100" s="26"/>
      <c r="F100" s="26"/>
      <c r="G100" s="26"/>
      <c r="H100" s="26"/>
      <c r="I100" s="20"/>
      <c r="J100" s="26"/>
      <c r="K100" s="26"/>
      <c r="L100" s="26"/>
    </row>
    <row r="101" spans="1:12" ht="16.5">
      <c r="A101" s="34" t="s">
        <v>88</v>
      </c>
      <c r="B101" s="35"/>
      <c r="C101" s="35"/>
      <c r="D101" s="36" t="s">
        <v>89</v>
      </c>
      <c r="E101" s="35"/>
      <c r="F101" s="37"/>
      <c r="G101" s="38"/>
      <c r="H101" s="39">
        <f>SUM(H102:H116)</f>
        <v>0</v>
      </c>
      <c r="I101" s="38"/>
      <c r="J101" s="39">
        <f>SUM(J102:J116)</f>
        <v>0</v>
      </c>
      <c r="K101" s="39"/>
      <c r="L101" s="40">
        <f>SUM(L102:L116)</f>
        <v>0</v>
      </c>
    </row>
    <row r="102" spans="1:12" ht="16.5">
      <c r="A102" s="48" t="s">
        <v>90</v>
      </c>
      <c r="B102" s="23" t="s">
        <v>16</v>
      </c>
      <c r="C102" s="16" t="s">
        <v>91</v>
      </c>
      <c r="D102" s="17" t="s">
        <v>92</v>
      </c>
      <c r="E102" s="18" t="s">
        <v>24</v>
      </c>
      <c r="F102" s="19">
        <v>7</v>
      </c>
      <c r="G102" s="20"/>
      <c r="H102" s="21"/>
      <c r="I102" s="20"/>
      <c r="J102" s="21"/>
      <c r="K102" s="20"/>
      <c r="L102" s="22"/>
    </row>
    <row r="103" spans="1:12" ht="16.5">
      <c r="A103" s="48" t="s">
        <v>93</v>
      </c>
      <c r="B103" s="23" t="s">
        <v>16</v>
      </c>
      <c r="C103" s="16" t="s">
        <v>94</v>
      </c>
      <c r="D103" s="17" t="s">
        <v>95</v>
      </c>
      <c r="E103" s="18" t="s">
        <v>24</v>
      </c>
      <c r="F103" s="19">
        <v>6</v>
      </c>
      <c r="G103" s="20"/>
      <c r="H103" s="21"/>
      <c r="I103" s="20"/>
      <c r="J103" s="21"/>
      <c r="K103" s="20"/>
      <c r="L103" s="22"/>
    </row>
    <row r="104" spans="1:12" ht="16.5">
      <c r="A104" s="48" t="s">
        <v>96</v>
      </c>
      <c r="B104" s="23" t="s">
        <v>16</v>
      </c>
      <c r="C104" s="16" t="s">
        <v>97</v>
      </c>
      <c r="D104" s="17" t="s">
        <v>98</v>
      </c>
      <c r="E104" s="18" t="s">
        <v>24</v>
      </c>
      <c r="F104" s="19">
        <v>6</v>
      </c>
      <c r="G104" s="20"/>
      <c r="H104" s="21"/>
      <c r="I104" s="20"/>
      <c r="J104" s="21"/>
      <c r="K104" s="20"/>
      <c r="L104" s="22"/>
    </row>
    <row r="105" spans="1:12" ht="33">
      <c r="A105" s="48" t="s">
        <v>99</v>
      </c>
      <c r="B105" s="23" t="s">
        <v>16</v>
      </c>
      <c r="C105" s="16" t="s">
        <v>100</v>
      </c>
      <c r="D105" s="17" t="s">
        <v>101</v>
      </c>
      <c r="E105" s="18" t="s">
        <v>24</v>
      </c>
      <c r="F105" s="19">
        <v>1</v>
      </c>
      <c r="G105" s="20"/>
      <c r="H105" s="21"/>
      <c r="I105" s="20"/>
      <c r="J105" s="21"/>
      <c r="K105" s="20"/>
      <c r="L105" s="22"/>
    </row>
    <row r="106" spans="1:12" ht="33">
      <c r="A106" s="48" t="s">
        <v>102</v>
      </c>
      <c r="B106" s="23" t="s">
        <v>16</v>
      </c>
      <c r="C106" s="16" t="s">
        <v>103</v>
      </c>
      <c r="D106" s="17" t="s">
        <v>104</v>
      </c>
      <c r="E106" s="18" t="s">
        <v>24</v>
      </c>
      <c r="F106" s="19">
        <v>30</v>
      </c>
      <c r="G106" s="20"/>
      <c r="H106" s="21"/>
      <c r="I106" s="20"/>
      <c r="J106" s="21"/>
      <c r="K106" s="20"/>
      <c r="L106" s="22"/>
    </row>
    <row r="107" spans="1:12" ht="16.5">
      <c r="A107" s="48" t="s">
        <v>105</v>
      </c>
      <c r="B107" s="23" t="s">
        <v>21</v>
      </c>
      <c r="C107" s="16" t="s">
        <v>8534</v>
      </c>
      <c r="D107" s="17" t="s">
        <v>8535</v>
      </c>
      <c r="E107" s="18" t="s">
        <v>24</v>
      </c>
      <c r="F107" s="19">
        <v>1</v>
      </c>
      <c r="G107" s="20"/>
      <c r="H107" s="21"/>
      <c r="I107" s="20"/>
      <c r="J107" s="21"/>
      <c r="K107" s="20"/>
      <c r="L107" s="22"/>
    </row>
    <row r="108" spans="1:12" ht="16.5">
      <c r="A108" s="48" t="s">
        <v>106</v>
      </c>
      <c r="B108" s="23" t="s">
        <v>16</v>
      </c>
      <c r="C108" s="16" t="s">
        <v>107</v>
      </c>
      <c r="D108" s="17" t="s">
        <v>108</v>
      </c>
      <c r="E108" s="18" t="s">
        <v>31</v>
      </c>
      <c r="F108" s="19">
        <v>155</v>
      </c>
      <c r="G108" s="20"/>
      <c r="H108" s="21"/>
      <c r="I108" s="20"/>
      <c r="J108" s="21"/>
      <c r="K108" s="20"/>
      <c r="L108" s="22"/>
    </row>
    <row r="109" spans="1:12" ht="16.5">
      <c r="A109" s="48" t="s">
        <v>109</v>
      </c>
      <c r="B109" s="23" t="s">
        <v>16</v>
      </c>
      <c r="C109" s="16" t="s">
        <v>188</v>
      </c>
      <c r="D109" s="17" t="s">
        <v>189</v>
      </c>
      <c r="E109" s="18" t="s">
        <v>112</v>
      </c>
      <c r="F109" s="19">
        <v>93</v>
      </c>
      <c r="G109" s="20"/>
      <c r="H109" s="21"/>
      <c r="I109" s="20"/>
      <c r="J109" s="21"/>
      <c r="K109" s="20"/>
      <c r="L109" s="22"/>
    </row>
    <row r="110" spans="1:12" ht="16.5">
      <c r="A110" s="48" t="s">
        <v>113</v>
      </c>
      <c r="B110" s="23" t="s">
        <v>16</v>
      </c>
      <c r="C110" s="16" t="s">
        <v>114</v>
      </c>
      <c r="D110" s="17" t="s">
        <v>115</v>
      </c>
      <c r="E110" s="18" t="s">
        <v>31</v>
      </c>
      <c r="F110" s="19">
        <v>310</v>
      </c>
      <c r="G110" s="20"/>
      <c r="H110" s="21"/>
      <c r="I110" s="20"/>
      <c r="J110" s="21"/>
      <c r="K110" s="20"/>
      <c r="L110" s="22"/>
    </row>
    <row r="111" spans="1:12" ht="16.5">
      <c r="A111" s="48" t="s">
        <v>116</v>
      </c>
      <c r="B111" s="23" t="s">
        <v>16</v>
      </c>
      <c r="C111" s="16" t="s">
        <v>117</v>
      </c>
      <c r="D111" s="17" t="s">
        <v>118</v>
      </c>
      <c r="E111" s="18" t="s">
        <v>112</v>
      </c>
      <c r="F111" s="19">
        <v>31</v>
      </c>
      <c r="G111" s="20"/>
      <c r="H111" s="21"/>
      <c r="I111" s="20"/>
      <c r="J111" s="21"/>
      <c r="K111" s="20"/>
      <c r="L111" s="22"/>
    </row>
    <row r="112" spans="1:12" ht="16.5">
      <c r="A112" s="48" t="s">
        <v>119</v>
      </c>
      <c r="B112" s="23" t="s">
        <v>16</v>
      </c>
      <c r="C112" s="16" t="s">
        <v>120</v>
      </c>
      <c r="D112" s="17" t="s">
        <v>121</v>
      </c>
      <c r="E112" s="18" t="s">
        <v>24</v>
      </c>
      <c r="F112" s="19">
        <v>11</v>
      </c>
      <c r="G112" s="20"/>
      <c r="H112" s="21"/>
      <c r="I112" s="20"/>
      <c r="J112" s="21"/>
      <c r="K112" s="20"/>
      <c r="L112" s="22"/>
    </row>
    <row r="113" spans="1:12" ht="16.5">
      <c r="A113" s="49" t="s">
        <v>122</v>
      </c>
      <c r="B113" s="61" t="s">
        <v>16</v>
      </c>
      <c r="C113" s="41" t="s">
        <v>123</v>
      </c>
      <c r="D113" s="17" t="s">
        <v>124</v>
      </c>
      <c r="E113" s="18" t="s">
        <v>31</v>
      </c>
      <c r="F113" s="42">
        <v>1242.23</v>
      </c>
      <c r="G113" s="20"/>
      <c r="H113" s="21"/>
      <c r="I113" s="20"/>
      <c r="J113" s="21"/>
      <c r="K113" s="20"/>
      <c r="L113" s="22"/>
    </row>
    <row r="114" spans="1:12" ht="16.5">
      <c r="A114" s="48" t="s">
        <v>125</v>
      </c>
      <c r="B114" s="23" t="s">
        <v>16</v>
      </c>
      <c r="C114" s="16" t="s">
        <v>126</v>
      </c>
      <c r="D114" s="17" t="s">
        <v>127</v>
      </c>
      <c r="E114" s="18" t="s">
        <v>31</v>
      </c>
      <c r="F114" s="19">
        <v>238.12</v>
      </c>
      <c r="G114" s="20"/>
      <c r="H114" s="21"/>
      <c r="I114" s="20"/>
      <c r="J114" s="21"/>
      <c r="K114" s="20"/>
      <c r="L114" s="22"/>
    </row>
    <row r="115" spans="1:12" ht="16.5">
      <c r="A115" s="48" t="s">
        <v>128</v>
      </c>
      <c r="B115" s="23" t="s">
        <v>16</v>
      </c>
      <c r="C115" s="16" t="s">
        <v>129</v>
      </c>
      <c r="D115" s="17" t="s">
        <v>130</v>
      </c>
      <c r="E115" s="18" t="s">
        <v>31</v>
      </c>
      <c r="F115" s="19">
        <v>10.8</v>
      </c>
      <c r="G115" s="20"/>
      <c r="H115" s="21"/>
      <c r="I115" s="20"/>
      <c r="J115" s="21"/>
      <c r="K115" s="20"/>
      <c r="L115" s="22"/>
    </row>
    <row r="116" spans="1:12" ht="16.5">
      <c r="A116" s="48" t="s">
        <v>131</v>
      </c>
      <c r="B116" s="23" t="s">
        <v>16</v>
      </c>
      <c r="C116" s="16" t="s">
        <v>132</v>
      </c>
      <c r="D116" s="17" t="s">
        <v>133</v>
      </c>
      <c r="E116" s="18" t="s">
        <v>112</v>
      </c>
      <c r="F116" s="19">
        <v>12</v>
      </c>
      <c r="G116" s="20"/>
      <c r="H116" s="21"/>
      <c r="I116" s="20"/>
      <c r="J116" s="21"/>
      <c r="K116" s="20"/>
      <c r="L116" s="22"/>
    </row>
    <row r="117" spans="1:12" ht="16.5">
      <c r="A117" s="24"/>
      <c r="B117" s="25"/>
      <c r="C117" s="25"/>
      <c r="D117" s="26"/>
      <c r="E117" s="26"/>
      <c r="F117" s="26"/>
      <c r="G117" s="26"/>
      <c r="H117" s="26"/>
      <c r="I117" s="20"/>
      <c r="J117" s="26"/>
      <c r="K117" s="26"/>
      <c r="L117" s="26"/>
    </row>
    <row r="118" spans="1:12" ht="16.5">
      <c r="A118" s="34" t="s">
        <v>134</v>
      </c>
      <c r="B118" s="35"/>
      <c r="C118" s="35"/>
      <c r="D118" s="36" t="s">
        <v>135</v>
      </c>
      <c r="E118" s="35"/>
      <c r="F118" s="37"/>
      <c r="G118" s="38"/>
      <c r="H118" s="39"/>
      <c r="I118" s="38"/>
      <c r="J118" s="39"/>
      <c r="K118" s="39"/>
      <c r="L118" s="40"/>
    </row>
    <row r="119" spans="1:12" ht="36" customHeight="1">
      <c r="A119" s="49" t="s">
        <v>136</v>
      </c>
      <c r="B119" s="61" t="s">
        <v>16</v>
      </c>
      <c r="C119" s="16" t="s">
        <v>137</v>
      </c>
      <c r="D119" s="17" t="s">
        <v>138</v>
      </c>
      <c r="E119" s="18" t="s">
        <v>24</v>
      </c>
      <c r="F119" s="19">
        <v>8</v>
      </c>
      <c r="G119" s="20"/>
      <c r="H119" s="21"/>
      <c r="I119" s="20"/>
      <c r="J119" s="21"/>
      <c r="K119" s="20"/>
      <c r="L119" s="21"/>
    </row>
    <row r="120" spans="1:12" ht="16.5">
      <c r="A120" s="48" t="s">
        <v>139</v>
      </c>
      <c r="B120" s="23" t="s">
        <v>16</v>
      </c>
      <c r="C120" s="16" t="s">
        <v>140</v>
      </c>
      <c r="D120" s="17" t="s">
        <v>141</v>
      </c>
      <c r="E120" s="18" t="s">
        <v>24</v>
      </c>
      <c r="F120" s="19">
        <v>3</v>
      </c>
      <c r="G120" s="20"/>
      <c r="H120" s="21"/>
      <c r="I120" s="20"/>
      <c r="J120" s="21"/>
      <c r="K120" s="20"/>
      <c r="L120" s="21"/>
    </row>
    <row r="121" spans="1:12" ht="16.5">
      <c r="A121" s="48" t="s">
        <v>142</v>
      </c>
      <c r="B121" s="23" t="s">
        <v>16</v>
      </c>
      <c r="C121" s="16" t="s">
        <v>143</v>
      </c>
      <c r="D121" s="17" t="s">
        <v>144</v>
      </c>
      <c r="E121" s="18" t="s">
        <v>145</v>
      </c>
      <c r="F121" s="19">
        <v>1</v>
      </c>
      <c r="G121" s="20"/>
      <c r="H121" s="21"/>
      <c r="I121" s="20"/>
      <c r="J121" s="21"/>
      <c r="K121" s="20"/>
      <c r="L121" s="21"/>
    </row>
    <row r="122" spans="1:12" ht="16.5">
      <c r="A122" s="48" t="s">
        <v>146</v>
      </c>
      <c r="B122" s="23" t="s">
        <v>16</v>
      </c>
      <c r="C122" s="16" t="s">
        <v>147</v>
      </c>
      <c r="D122" s="17" t="s">
        <v>148</v>
      </c>
      <c r="E122" s="18" t="s">
        <v>149</v>
      </c>
      <c r="F122" s="19">
        <v>1</v>
      </c>
      <c r="G122" s="20"/>
      <c r="H122" s="21"/>
      <c r="I122" s="20"/>
      <c r="J122" s="21"/>
      <c r="K122" s="20"/>
      <c r="L122" s="21"/>
    </row>
    <row r="123" spans="1:12" ht="33">
      <c r="A123" s="48" t="s">
        <v>150</v>
      </c>
      <c r="B123" s="23" t="s">
        <v>16</v>
      </c>
      <c r="C123" s="41" t="s">
        <v>151</v>
      </c>
      <c r="D123" s="17" t="s">
        <v>152</v>
      </c>
      <c r="E123" s="18" t="s">
        <v>24</v>
      </c>
      <c r="F123" s="42">
        <v>61</v>
      </c>
      <c r="G123" s="20"/>
      <c r="H123" s="21"/>
      <c r="I123" s="20"/>
      <c r="J123" s="21"/>
      <c r="K123" s="20"/>
      <c r="L123" s="21"/>
    </row>
    <row r="124" spans="1:12" ht="33">
      <c r="A124" s="48" t="s">
        <v>153</v>
      </c>
      <c r="B124" s="23" t="s">
        <v>16</v>
      </c>
      <c r="C124" s="16" t="s">
        <v>154</v>
      </c>
      <c r="D124" s="17" t="s">
        <v>155</v>
      </c>
      <c r="E124" s="18" t="s">
        <v>112</v>
      </c>
      <c r="F124" s="19">
        <v>7</v>
      </c>
      <c r="G124" s="20"/>
      <c r="H124" s="21"/>
      <c r="I124" s="20"/>
      <c r="J124" s="21"/>
      <c r="K124" s="20"/>
      <c r="L124" s="21"/>
    </row>
    <row r="125" spans="1:12" ht="16.5">
      <c r="A125" s="27" t="s">
        <v>156</v>
      </c>
      <c r="B125" s="28"/>
      <c r="C125" s="28"/>
      <c r="D125" s="29" t="s">
        <v>157</v>
      </c>
      <c r="E125" s="28"/>
      <c r="F125" s="30"/>
      <c r="G125" s="31"/>
      <c r="H125" s="32"/>
      <c r="I125" s="31"/>
      <c r="J125" s="32"/>
      <c r="K125" s="32"/>
      <c r="L125" s="33"/>
    </row>
    <row r="126" spans="1:12" ht="16.5">
      <c r="A126" s="48" t="s">
        <v>158</v>
      </c>
      <c r="B126" s="23" t="s">
        <v>16</v>
      </c>
      <c r="C126" s="16" t="s">
        <v>159</v>
      </c>
      <c r="D126" s="17" t="s">
        <v>160</v>
      </c>
      <c r="E126" s="18" t="s">
        <v>44</v>
      </c>
      <c r="F126" s="19">
        <v>40.565321546657898</v>
      </c>
      <c r="G126" s="20"/>
      <c r="H126" s="21"/>
      <c r="I126" s="20"/>
      <c r="J126" s="21"/>
      <c r="K126" s="20"/>
      <c r="L126" s="22"/>
    </row>
    <row r="127" spans="1:12" ht="16.5">
      <c r="A127" s="48" t="s">
        <v>161</v>
      </c>
      <c r="B127" s="23" t="s">
        <v>16</v>
      </c>
      <c r="C127" s="16" t="s">
        <v>192</v>
      </c>
      <c r="D127" s="17" t="s">
        <v>193</v>
      </c>
      <c r="E127" s="18" t="s">
        <v>44</v>
      </c>
      <c r="F127" s="19">
        <v>6.3163999999999998</v>
      </c>
      <c r="G127" s="20"/>
      <c r="H127" s="21"/>
      <c r="I127" s="20"/>
      <c r="J127" s="21"/>
      <c r="K127" s="20"/>
      <c r="L127" s="22"/>
    </row>
    <row r="128" spans="1:12" ht="16.5">
      <c r="A128" s="48" t="s">
        <v>164</v>
      </c>
      <c r="B128" s="23" t="s">
        <v>21</v>
      </c>
      <c r="C128" s="16" t="s">
        <v>194</v>
      </c>
      <c r="D128" s="17" t="s">
        <v>195</v>
      </c>
      <c r="E128" s="18" t="s">
        <v>24</v>
      </c>
      <c r="F128" s="19">
        <v>1</v>
      </c>
      <c r="G128" s="20"/>
      <c r="H128" s="21"/>
      <c r="I128" s="20"/>
      <c r="J128" s="21"/>
      <c r="K128" s="20"/>
      <c r="L128" s="22"/>
    </row>
    <row r="129" spans="1:13" ht="16.5">
      <c r="A129" s="48" t="s">
        <v>167</v>
      </c>
      <c r="B129" s="23" t="s">
        <v>21</v>
      </c>
      <c r="C129" s="16" t="s">
        <v>196</v>
      </c>
      <c r="D129" s="17" t="s">
        <v>197</v>
      </c>
      <c r="E129" s="18" t="s">
        <v>24</v>
      </c>
      <c r="F129" s="19">
        <v>1</v>
      </c>
      <c r="G129" s="20"/>
      <c r="H129" s="21"/>
      <c r="I129" s="20"/>
      <c r="J129" s="21"/>
      <c r="K129" s="20"/>
      <c r="L129" s="22"/>
    </row>
    <row r="130" spans="1:13" ht="16.5">
      <c r="A130" s="48" t="s">
        <v>170</v>
      </c>
      <c r="B130" s="23" t="s">
        <v>21</v>
      </c>
      <c r="C130" s="16" t="s">
        <v>198</v>
      </c>
      <c r="D130" s="17" t="s">
        <v>199</v>
      </c>
      <c r="E130" s="18" t="s">
        <v>24</v>
      </c>
      <c r="F130" s="19">
        <v>1</v>
      </c>
      <c r="G130" s="20"/>
      <c r="H130" s="21"/>
      <c r="I130" s="20"/>
      <c r="J130" s="21"/>
      <c r="K130" s="20"/>
      <c r="L130" s="22"/>
    </row>
    <row r="131" spans="1:13" ht="33">
      <c r="A131" s="48" t="s">
        <v>200</v>
      </c>
      <c r="B131" s="23" t="s">
        <v>21</v>
      </c>
      <c r="C131" s="16" t="s">
        <v>168</v>
      </c>
      <c r="D131" s="17" t="s">
        <v>169</v>
      </c>
      <c r="E131" s="18" t="s">
        <v>24</v>
      </c>
      <c r="F131" s="19">
        <v>1</v>
      </c>
      <c r="G131" s="20"/>
      <c r="H131" s="21"/>
      <c r="I131" s="20"/>
      <c r="J131" s="21"/>
      <c r="K131" s="20"/>
      <c r="L131" s="22"/>
    </row>
    <row r="132" spans="1:13" ht="34.5" customHeight="1">
      <c r="A132" s="49" t="s">
        <v>201</v>
      </c>
      <c r="B132" s="68" t="s">
        <v>21</v>
      </c>
      <c r="C132" s="16" t="s">
        <v>320</v>
      </c>
      <c r="D132" s="17" t="s">
        <v>321</v>
      </c>
      <c r="E132" s="18" t="s">
        <v>24</v>
      </c>
      <c r="F132" s="19">
        <v>15</v>
      </c>
      <c r="G132" s="20"/>
      <c r="H132" s="21"/>
      <c r="I132" s="20"/>
      <c r="J132" s="21"/>
      <c r="K132" s="20"/>
      <c r="L132" s="22"/>
    </row>
    <row r="133" spans="1:13" ht="17.25" thickBot="1">
      <c r="A133" s="43"/>
      <c r="B133" s="44"/>
      <c r="C133" s="44"/>
      <c r="D133" s="45"/>
      <c r="E133" s="45"/>
      <c r="F133" s="46"/>
      <c r="G133" s="47"/>
      <c r="H133" s="47"/>
      <c r="I133" s="20"/>
      <c r="J133" s="47"/>
      <c r="K133" s="47"/>
      <c r="L133" s="47"/>
    </row>
    <row r="134" spans="1:13" ht="18">
      <c r="A134" s="197" t="s">
        <v>171</v>
      </c>
      <c r="B134" s="197"/>
      <c r="C134" s="197"/>
      <c r="D134" s="197"/>
      <c r="E134" s="197"/>
      <c r="F134" s="197"/>
      <c r="G134" s="198">
        <f>SUM(H125,H86,H77)</f>
        <v>0</v>
      </c>
      <c r="H134" s="198"/>
      <c r="I134" s="198">
        <f>SUM(J125,J86,J77)</f>
        <v>0</v>
      </c>
      <c r="J134" s="198"/>
      <c r="K134" s="198">
        <f>SUM(L125,L86,L77)</f>
        <v>0</v>
      </c>
      <c r="L134" s="198"/>
      <c r="M134" s="168">
        <f>I134+G134</f>
        <v>0</v>
      </c>
    </row>
    <row r="135" spans="1:13">
      <c r="A135" s="206"/>
      <c r="B135" s="206"/>
      <c r="C135" s="206"/>
      <c r="D135" s="206"/>
      <c r="E135" s="206"/>
      <c r="F135" s="206"/>
      <c r="G135" s="206"/>
      <c r="H135" s="206"/>
      <c r="I135" s="206" t="e">
        <f>VLOOKUP(C135,Planilha7!A128:F4228,5,0)</f>
        <v>#N/A</v>
      </c>
      <c r="J135" s="206"/>
      <c r="K135" s="206"/>
      <c r="L135" s="206"/>
      <c r="M135" s="167">
        <f>M134-K134</f>
        <v>0</v>
      </c>
    </row>
    <row r="136" spans="1:13" ht="15.75">
      <c r="A136" s="203" t="s">
        <v>202</v>
      </c>
      <c r="B136" s="203"/>
      <c r="C136" s="203"/>
      <c r="D136" s="203"/>
      <c r="E136" s="203"/>
      <c r="F136" s="203"/>
      <c r="G136" s="203"/>
      <c r="H136" s="203"/>
      <c r="I136" s="203" t="e">
        <f>VLOOKUP(C136,Planilha7!A129:F4229,5,0)</f>
        <v>#N/A</v>
      </c>
      <c r="J136" s="203"/>
      <c r="K136" s="203"/>
      <c r="L136" s="203"/>
    </row>
    <row r="137" spans="1:13" ht="16.5">
      <c r="A137" s="27" t="s">
        <v>13</v>
      </c>
      <c r="B137" s="28"/>
      <c r="C137" s="28"/>
      <c r="D137" s="29" t="s">
        <v>14</v>
      </c>
      <c r="E137" s="28"/>
      <c r="F137" s="30"/>
      <c r="G137" s="31"/>
      <c r="H137" s="32">
        <f>SUM(H138:H148)</f>
        <v>0</v>
      </c>
      <c r="I137" s="31"/>
      <c r="J137" s="32">
        <f>SUM(J138:J148)</f>
        <v>0</v>
      </c>
      <c r="K137" s="32"/>
      <c r="L137" s="33">
        <f>SUM(L138:L148)</f>
        <v>0</v>
      </c>
    </row>
    <row r="138" spans="1:13" ht="16.5">
      <c r="A138" s="48" t="s">
        <v>174</v>
      </c>
      <c r="B138" s="23" t="s">
        <v>16</v>
      </c>
      <c r="C138" s="16" t="s">
        <v>17</v>
      </c>
      <c r="D138" s="17" t="s">
        <v>18</v>
      </c>
      <c r="E138" s="18" t="s">
        <v>19</v>
      </c>
      <c r="F138" s="19">
        <v>6</v>
      </c>
      <c r="G138" s="20"/>
      <c r="H138" s="21"/>
      <c r="I138" s="20"/>
      <c r="J138" s="21"/>
      <c r="K138" s="20"/>
      <c r="L138" s="21"/>
    </row>
    <row r="139" spans="1:13" ht="16.5">
      <c r="A139" s="48" t="s">
        <v>175</v>
      </c>
      <c r="B139" s="23" t="s">
        <v>21</v>
      </c>
      <c r="C139" s="16" t="s">
        <v>22</v>
      </c>
      <c r="D139" s="17" t="s">
        <v>23</v>
      </c>
      <c r="E139" s="18" t="s">
        <v>24</v>
      </c>
      <c r="F139" s="19">
        <v>1</v>
      </c>
      <c r="G139" s="20"/>
      <c r="H139" s="21"/>
      <c r="I139" s="20"/>
      <c r="J139" s="21"/>
      <c r="K139" s="20"/>
      <c r="L139" s="21"/>
    </row>
    <row r="140" spans="1:13" ht="16.5">
      <c r="A140" s="48" t="s">
        <v>176</v>
      </c>
      <c r="B140" s="23" t="s">
        <v>16</v>
      </c>
      <c r="C140" s="16" t="s">
        <v>46</v>
      </c>
      <c r="D140" s="17" t="s">
        <v>47</v>
      </c>
      <c r="E140" s="18" t="s">
        <v>44</v>
      </c>
      <c r="F140" s="19">
        <v>47.624000000000002</v>
      </c>
      <c r="G140" s="20"/>
      <c r="H140" s="21"/>
      <c r="I140" s="20"/>
      <c r="J140" s="21"/>
      <c r="K140" s="20"/>
      <c r="L140" s="21"/>
    </row>
    <row r="141" spans="1:13" ht="16.5">
      <c r="A141" s="48" t="s">
        <v>176</v>
      </c>
      <c r="B141" s="23" t="s">
        <v>16</v>
      </c>
      <c r="C141" s="16" t="s">
        <v>39</v>
      </c>
      <c r="D141" s="17" t="s">
        <v>40</v>
      </c>
      <c r="E141" s="18" t="s">
        <v>19</v>
      </c>
      <c r="F141" s="19">
        <v>14.76</v>
      </c>
      <c r="G141" s="20"/>
      <c r="H141" s="21"/>
      <c r="I141" s="20"/>
      <c r="J141" s="21"/>
      <c r="K141" s="20"/>
      <c r="L141" s="21"/>
    </row>
    <row r="142" spans="1:13" ht="16.5">
      <c r="A142" s="48" t="s">
        <v>176</v>
      </c>
      <c r="B142" s="23" t="s">
        <v>16</v>
      </c>
      <c r="C142" s="16" t="s">
        <v>42</v>
      </c>
      <c r="D142" s="17" t="s">
        <v>43</v>
      </c>
      <c r="E142" s="18" t="s">
        <v>44</v>
      </c>
      <c r="F142" s="19">
        <v>4.5255000000000001</v>
      </c>
      <c r="G142" s="20"/>
      <c r="H142" s="21"/>
      <c r="I142" s="20"/>
      <c r="J142" s="21"/>
      <c r="K142" s="20"/>
      <c r="L142" s="21"/>
    </row>
    <row r="143" spans="1:13" ht="16.5">
      <c r="A143" s="48" t="s">
        <v>176</v>
      </c>
      <c r="B143" s="23" t="s">
        <v>16</v>
      </c>
      <c r="C143" s="16" t="s">
        <v>178</v>
      </c>
      <c r="D143" s="17" t="s">
        <v>179</v>
      </c>
      <c r="E143" s="18" t="s">
        <v>19</v>
      </c>
      <c r="F143" s="19">
        <v>3.6</v>
      </c>
      <c r="G143" s="20"/>
      <c r="H143" s="21"/>
      <c r="I143" s="20"/>
      <c r="J143" s="21"/>
      <c r="K143" s="20"/>
      <c r="L143" s="21"/>
    </row>
    <row r="144" spans="1:13" ht="16.5">
      <c r="A144" s="48" t="s">
        <v>176</v>
      </c>
      <c r="B144" s="23" t="s">
        <v>16</v>
      </c>
      <c r="C144" s="16" t="s">
        <v>203</v>
      </c>
      <c r="D144" s="17" t="s">
        <v>204</v>
      </c>
      <c r="E144" s="18" t="s">
        <v>19</v>
      </c>
      <c r="F144" s="19">
        <v>3.84</v>
      </c>
      <c r="G144" s="20"/>
      <c r="H144" s="21"/>
      <c r="I144" s="20"/>
      <c r="J144" s="21"/>
      <c r="K144" s="20"/>
      <c r="L144" s="21"/>
    </row>
    <row r="145" spans="1:12" ht="16.5">
      <c r="A145" s="48" t="s">
        <v>177</v>
      </c>
      <c r="B145" s="23" t="s">
        <v>16</v>
      </c>
      <c r="C145" s="16" t="s">
        <v>205</v>
      </c>
      <c r="D145" s="17" t="s">
        <v>206</v>
      </c>
      <c r="E145" s="18" t="s">
        <v>24</v>
      </c>
      <c r="F145" s="19">
        <v>3</v>
      </c>
      <c r="G145" s="20"/>
      <c r="H145" s="21"/>
      <c r="I145" s="20"/>
      <c r="J145" s="21"/>
      <c r="K145" s="20"/>
      <c r="L145" s="21"/>
    </row>
    <row r="146" spans="1:12" ht="16.5">
      <c r="A146" s="48" t="s">
        <v>177</v>
      </c>
      <c r="B146" s="23" t="s">
        <v>16</v>
      </c>
      <c r="C146" s="16" t="s">
        <v>207</v>
      </c>
      <c r="D146" s="17" t="s">
        <v>208</v>
      </c>
      <c r="E146" s="18" t="s">
        <v>24</v>
      </c>
      <c r="F146" s="19">
        <v>1</v>
      </c>
      <c r="G146" s="20"/>
      <c r="H146" s="21"/>
      <c r="I146" s="20"/>
      <c r="J146" s="21"/>
      <c r="K146" s="20"/>
      <c r="L146" s="21"/>
    </row>
    <row r="147" spans="1:12" ht="16.5">
      <c r="A147" s="48" t="s">
        <v>177</v>
      </c>
      <c r="B147" s="23" t="s">
        <v>16</v>
      </c>
      <c r="C147" s="16" t="s">
        <v>182</v>
      </c>
      <c r="D147" s="17" t="s">
        <v>183</v>
      </c>
      <c r="E147" s="18" t="s">
        <v>44</v>
      </c>
      <c r="F147" s="19">
        <v>4.0111999999999997</v>
      </c>
      <c r="G147" s="20"/>
      <c r="H147" s="21"/>
      <c r="I147" s="20"/>
      <c r="J147" s="21"/>
      <c r="K147" s="20"/>
      <c r="L147" s="21"/>
    </row>
    <row r="148" spans="1:12" ht="33">
      <c r="A148" s="48" t="s">
        <v>180</v>
      </c>
      <c r="B148" s="23" t="s">
        <v>16</v>
      </c>
      <c r="C148" s="16" t="s">
        <v>49</v>
      </c>
      <c r="D148" s="17" t="s">
        <v>50</v>
      </c>
      <c r="E148" s="18" t="s">
        <v>44</v>
      </c>
      <c r="F148" s="19">
        <v>8.0312000000000001</v>
      </c>
      <c r="G148" s="20"/>
      <c r="H148" s="21"/>
      <c r="I148" s="20"/>
      <c r="J148" s="21"/>
      <c r="K148" s="20"/>
      <c r="L148" s="21"/>
    </row>
    <row r="149" spans="1:12" ht="16.5">
      <c r="A149" s="24"/>
      <c r="B149" s="25"/>
      <c r="C149" s="25"/>
      <c r="D149" s="26"/>
      <c r="E149" s="26"/>
      <c r="F149" s="26"/>
      <c r="G149" s="26"/>
      <c r="H149" s="26"/>
      <c r="I149" s="20"/>
      <c r="J149" s="26"/>
      <c r="K149" s="26"/>
      <c r="L149" s="26"/>
    </row>
    <row r="150" spans="1:12" ht="16.5">
      <c r="A150" s="27" t="s">
        <v>51</v>
      </c>
      <c r="B150" s="28"/>
      <c r="C150" s="28"/>
      <c r="D150" s="29" t="s">
        <v>52</v>
      </c>
      <c r="E150" s="28"/>
      <c r="F150" s="30"/>
      <c r="G150" s="31"/>
      <c r="H150" s="32"/>
      <c r="I150" s="31"/>
      <c r="J150" s="32"/>
      <c r="K150" s="32"/>
      <c r="L150" s="33"/>
    </row>
    <row r="151" spans="1:12" ht="16.5">
      <c r="A151" s="34" t="s">
        <v>53</v>
      </c>
      <c r="B151" s="35"/>
      <c r="C151" s="35"/>
      <c r="D151" s="36" t="s">
        <v>54</v>
      </c>
      <c r="E151" s="35"/>
      <c r="F151" s="37"/>
      <c r="G151" s="38"/>
      <c r="H151" s="39"/>
      <c r="I151" s="38"/>
      <c r="J151" s="39"/>
      <c r="K151" s="39"/>
      <c r="L151" s="40"/>
    </row>
    <row r="152" spans="1:12" ht="16.5">
      <c r="A152" s="48" t="s">
        <v>55</v>
      </c>
      <c r="B152" s="23" t="s">
        <v>16</v>
      </c>
      <c r="C152" s="16" t="s">
        <v>56</v>
      </c>
      <c r="D152" s="17" t="s">
        <v>57</v>
      </c>
      <c r="E152" s="18" t="s">
        <v>24</v>
      </c>
      <c r="F152" s="19">
        <v>1</v>
      </c>
      <c r="G152" s="20"/>
      <c r="H152" s="21"/>
      <c r="I152" s="20"/>
      <c r="J152" s="21"/>
      <c r="K152" s="20"/>
      <c r="L152" s="22"/>
    </row>
    <row r="153" spans="1:12" ht="16.5">
      <c r="A153" s="48" t="s">
        <v>58</v>
      </c>
      <c r="B153" s="23" t="s">
        <v>16</v>
      </c>
      <c r="C153" s="16" t="s">
        <v>62</v>
      </c>
      <c r="D153" s="17" t="s">
        <v>63</v>
      </c>
      <c r="E153" s="18" t="s">
        <v>24</v>
      </c>
      <c r="F153" s="19">
        <v>1</v>
      </c>
      <c r="G153" s="20"/>
      <c r="H153" s="21"/>
      <c r="I153" s="20"/>
      <c r="J153" s="21"/>
      <c r="K153" s="20"/>
      <c r="L153" s="22"/>
    </row>
    <row r="154" spans="1:12" ht="33">
      <c r="A154" s="48" t="s">
        <v>61</v>
      </c>
      <c r="B154" s="23" t="s">
        <v>16</v>
      </c>
      <c r="C154" s="16" t="s">
        <v>65</v>
      </c>
      <c r="D154" s="17" t="s">
        <v>66</v>
      </c>
      <c r="E154" s="18" t="s">
        <v>24</v>
      </c>
      <c r="F154" s="19">
        <v>1</v>
      </c>
      <c r="G154" s="20"/>
      <c r="H154" s="21"/>
      <c r="I154" s="20"/>
      <c r="J154" s="21"/>
      <c r="K154" s="20"/>
      <c r="L154" s="22"/>
    </row>
    <row r="155" spans="1:12" ht="16.5">
      <c r="A155" s="48" t="s">
        <v>64</v>
      </c>
      <c r="B155" s="23" t="s">
        <v>16</v>
      </c>
      <c r="C155" s="16" t="s">
        <v>59</v>
      </c>
      <c r="D155" s="17" t="s">
        <v>60</v>
      </c>
      <c r="E155" s="18" t="s">
        <v>24</v>
      </c>
      <c r="F155" s="19">
        <v>1</v>
      </c>
      <c r="G155" s="20"/>
      <c r="H155" s="21"/>
      <c r="I155" s="20"/>
      <c r="J155" s="21"/>
      <c r="K155" s="20"/>
      <c r="L155" s="22"/>
    </row>
    <row r="156" spans="1:12" ht="16.5">
      <c r="A156" s="48" t="s">
        <v>67</v>
      </c>
      <c r="B156" s="23" t="s">
        <v>16</v>
      </c>
      <c r="C156" s="16" t="s">
        <v>68</v>
      </c>
      <c r="D156" s="17" t="s">
        <v>69</v>
      </c>
      <c r="E156" s="18" t="s">
        <v>24</v>
      </c>
      <c r="F156" s="19">
        <v>1</v>
      </c>
      <c r="G156" s="20"/>
      <c r="H156" s="21"/>
      <c r="I156" s="20"/>
      <c r="J156" s="21"/>
      <c r="K156" s="20"/>
      <c r="L156" s="22"/>
    </row>
    <row r="157" spans="1:12" ht="16.5">
      <c r="A157" s="48" t="s">
        <v>70</v>
      </c>
      <c r="B157" s="23" t="s">
        <v>16</v>
      </c>
      <c r="C157" s="16" t="s">
        <v>77</v>
      </c>
      <c r="D157" s="17" t="s">
        <v>78</v>
      </c>
      <c r="E157" s="18" t="s">
        <v>24</v>
      </c>
      <c r="F157" s="19">
        <v>1</v>
      </c>
      <c r="G157" s="20"/>
      <c r="H157" s="21"/>
      <c r="I157" s="20"/>
      <c r="J157" s="21"/>
      <c r="K157" s="20"/>
      <c r="L157" s="22"/>
    </row>
    <row r="158" spans="1:12" ht="16.5">
      <c r="A158" s="48" t="s">
        <v>73</v>
      </c>
      <c r="B158" s="23" t="s">
        <v>16</v>
      </c>
      <c r="C158" s="16" t="s">
        <v>71</v>
      </c>
      <c r="D158" s="17" t="s">
        <v>72</v>
      </c>
      <c r="E158" s="18" t="s">
        <v>31</v>
      </c>
      <c r="F158" s="19">
        <v>4.42</v>
      </c>
      <c r="G158" s="20"/>
      <c r="H158" s="21"/>
      <c r="I158" s="20"/>
      <c r="J158" s="21"/>
      <c r="K158" s="20"/>
      <c r="L158" s="22"/>
    </row>
    <row r="159" spans="1:12" ht="16.5">
      <c r="A159" s="48" t="s">
        <v>76</v>
      </c>
      <c r="B159" s="23" t="s">
        <v>16</v>
      </c>
      <c r="C159" s="16" t="s">
        <v>74</v>
      </c>
      <c r="D159" s="17" t="s">
        <v>75</v>
      </c>
      <c r="E159" s="18" t="s">
        <v>31</v>
      </c>
      <c r="F159" s="19">
        <v>332.06</v>
      </c>
      <c r="G159" s="20"/>
      <c r="H159" s="21"/>
      <c r="I159" s="20"/>
      <c r="J159" s="21"/>
      <c r="K159" s="20"/>
      <c r="L159" s="22"/>
    </row>
    <row r="160" spans="1:12" ht="33">
      <c r="A160" s="48" t="s">
        <v>79</v>
      </c>
      <c r="B160" s="23" t="s">
        <v>16</v>
      </c>
      <c r="C160" s="16" t="s">
        <v>185</v>
      </c>
      <c r="D160" s="17" t="s">
        <v>186</v>
      </c>
      <c r="E160" s="18" t="s">
        <v>31</v>
      </c>
      <c r="F160" s="19">
        <v>227.25</v>
      </c>
      <c r="G160" s="20"/>
      <c r="H160" s="21"/>
      <c r="I160" s="20"/>
      <c r="J160" s="21"/>
      <c r="K160" s="20"/>
      <c r="L160" s="22"/>
    </row>
    <row r="161" spans="1:12" ht="16.5">
      <c r="A161" s="48" t="s">
        <v>82</v>
      </c>
      <c r="B161" s="23" t="s">
        <v>16</v>
      </c>
      <c r="C161" s="16" t="s">
        <v>80</v>
      </c>
      <c r="D161" s="17" t="s">
        <v>209</v>
      </c>
      <c r="E161" s="18" t="s">
        <v>19</v>
      </c>
      <c r="F161" s="19">
        <v>161.82009342399999</v>
      </c>
      <c r="G161" s="20"/>
      <c r="H161" s="21"/>
      <c r="I161" s="20"/>
      <c r="J161" s="21"/>
      <c r="K161" s="20"/>
      <c r="L161" s="22"/>
    </row>
    <row r="162" spans="1:12" ht="16.5">
      <c r="A162" s="48" t="s">
        <v>85</v>
      </c>
      <c r="B162" s="23" t="s">
        <v>16</v>
      </c>
      <c r="C162" s="16" t="s">
        <v>83</v>
      </c>
      <c r="D162" s="17" t="s">
        <v>84</v>
      </c>
      <c r="E162" s="18" t="s">
        <v>24</v>
      </c>
      <c r="F162" s="19">
        <v>6</v>
      </c>
      <c r="G162" s="20"/>
      <c r="H162" s="21"/>
      <c r="I162" s="20"/>
      <c r="J162" s="21"/>
      <c r="K162" s="20"/>
      <c r="L162" s="22"/>
    </row>
    <row r="163" spans="1:12" ht="16.5">
      <c r="A163" s="48" t="s">
        <v>187</v>
      </c>
      <c r="B163" s="23" t="s">
        <v>16</v>
      </c>
      <c r="C163" s="16" t="s">
        <v>210</v>
      </c>
      <c r="D163" s="17" t="s">
        <v>211</v>
      </c>
      <c r="E163" s="18" t="s">
        <v>24</v>
      </c>
      <c r="F163" s="19">
        <v>1</v>
      </c>
      <c r="G163" s="20"/>
      <c r="H163" s="21"/>
      <c r="I163" s="20"/>
      <c r="J163" s="21"/>
      <c r="K163" s="20"/>
      <c r="L163" s="22"/>
    </row>
    <row r="164" spans="1:12" ht="16.5">
      <c r="A164" s="24"/>
      <c r="B164" s="25"/>
      <c r="C164" s="25"/>
      <c r="D164" s="26"/>
      <c r="E164" s="26"/>
      <c r="F164" s="26"/>
      <c r="G164" s="26"/>
      <c r="H164" s="26"/>
      <c r="I164" s="20"/>
      <c r="J164" s="26"/>
      <c r="K164" s="26"/>
      <c r="L164" s="26"/>
    </row>
    <row r="165" spans="1:12" ht="16.5">
      <c r="A165" s="34" t="s">
        <v>88</v>
      </c>
      <c r="B165" s="35"/>
      <c r="C165" s="35"/>
      <c r="D165" s="36" t="s">
        <v>89</v>
      </c>
      <c r="E165" s="35"/>
      <c r="F165" s="37"/>
      <c r="G165" s="38"/>
      <c r="H165" s="39"/>
      <c r="I165" s="38"/>
      <c r="J165" s="39"/>
      <c r="K165" s="39"/>
      <c r="L165" s="40"/>
    </row>
    <row r="166" spans="1:12" ht="16.5">
      <c r="A166" s="48" t="s">
        <v>90</v>
      </c>
      <c r="B166" s="23" t="s">
        <v>16</v>
      </c>
      <c r="C166" s="16" t="s">
        <v>91</v>
      </c>
      <c r="D166" s="17" t="s">
        <v>92</v>
      </c>
      <c r="E166" s="18" t="s">
        <v>24</v>
      </c>
      <c r="F166" s="19">
        <v>7</v>
      </c>
      <c r="G166" s="20"/>
      <c r="H166" s="21"/>
      <c r="I166" s="20"/>
      <c r="J166" s="21"/>
      <c r="K166" s="20"/>
      <c r="L166" s="22"/>
    </row>
    <row r="167" spans="1:12" ht="16.5">
      <c r="A167" s="48" t="s">
        <v>93</v>
      </c>
      <c r="B167" s="23" t="s">
        <v>16</v>
      </c>
      <c r="C167" s="16" t="s">
        <v>94</v>
      </c>
      <c r="D167" s="17" t="s">
        <v>95</v>
      </c>
      <c r="E167" s="18" t="s">
        <v>24</v>
      </c>
      <c r="F167" s="19">
        <v>6</v>
      </c>
      <c r="G167" s="20"/>
      <c r="H167" s="21"/>
      <c r="I167" s="20"/>
      <c r="J167" s="21"/>
      <c r="K167" s="20"/>
      <c r="L167" s="22"/>
    </row>
    <row r="168" spans="1:12" ht="16.5">
      <c r="A168" s="48" t="s">
        <v>96</v>
      </c>
      <c r="B168" s="23" t="s">
        <v>16</v>
      </c>
      <c r="C168" s="16" t="s">
        <v>97</v>
      </c>
      <c r="D168" s="17" t="s">
        <v>98</v>
      </c>
      <c r="E168" s="18" t="s">
        <v>24</v>
      </c>
      <c r="F168" s="19">
        <v>6</v>
      </c>
      <c r="G168" s="20"/>
      <c r="H168" s="21"/>
      <c r="I168" s="20"/>
      <c r="J168" s="21"/>
      <c r="K168" s="20"/>
      <c r="L168" s="22"/>
    </row>
    <row r="169" spans="1:12" ht="33">
      <c r="A169" s="48" t="s">
        <v>99</v>
      </c>
      <c r="B169" s="23" t="s">
        <v>16</v>
      </c>
      <c r="C169" s="16" t="s">
        <v>100</v>
      </c>
      <c r="D169" s="17" t="s">
        <v>101</v>
      </c>
      <c r="E169" s="18" t="s">
        <v>24</v>
      </c>
      <c r="F169" s="19">
        <v>1</v>
      </c>
      <c r="G169" s="20"/>
      <c r="H169" s="21"/>
      <c r="I169" s="20"/>
      <c r="J169" s="21"/>
      <c r="K169" s="20"/>
      <c r="L169" s="22"/>
    </row>
    <row r="170" spans="1:12" ht="33">
      <c r="A170" s="48" t="s">
        <v>102</v>
      </c>
      <c r="B170" s="23" t="s">
        <v>16</v>
      </c>
      <c r="C170" s="16" t="s">
        <v>103</v>
      </c>
      <c r="D170" s="17" t="s">
        <v>104</v>
      </c>
      <c r="E170" s="18" t="s">
        <v>24</v>
      </c>
      <c r="F170" s="19">
        <v>30</v>
      </c>
      <c r="G170" s="20"/>
      <c r="H170" s="21"/>
      <c r="I170" s="20"/>
      <c r="J170" s="21"/>
      <c r="K170" s="20"/>
      <c r="L170" s="22"/>
    </row>
    <row r="171" spans="1:12" ht="16.5">
      <c r="A171" s="48" t="s">
        <v>105</v>
      </c>
      <c r="B171" s="23" t="s">
        <v>21</v>
      </c>
      <c r="C171" s="16" t="s">
        <v>8534</v>
      </c>
      <c r="D171" s="17" t="s">
        <v>8535</v>
      </c>
      <c r="E171" s="18" t="s">
        <v>24</v>
      </c>
      <c r="F171" s="19">
        <v>1</v>
      </c>
      <c r="G171" s="20"/>
      <c r="H171" s="21"/>
      <c r="I171" s="20"/>
      <c r="J171" s="21"/>
      <c r="K171" s="20"/>
      <c r="L171" s="22"/>
    </row>
    <row r="172" spans="1:12" ht="16.5">
      <c r="A172" s="48" t="s">
        <v>106</v>
      </c>
      <c r="B172" s="23" t="s">
        <v>16</v>
      </c>
      <c r="C172" s="16" t="s">
        <v>107</v>
      </c>
      <c r="D172" s="17" t="s">
        <v>108</v>
      </c>
      <c r="E172" s="18" t="s">
        <v>31</v>
      </c>
      <c r="F172" s="19">
        <v>155</v>
      </c>
      <c r="G172" s="20"/>
      <c r="H172" s="21"/>
      <c r="I172" s="20"/>
      <c r="J172" s="21"/>
      <c r="K172" s="20"/>
      <c r="L172" s="22"/>
    </row>
    <row r="173" spans="1:12" ht="16.5">
      <c r="A173" s="48" t="s">
        <v>109</v>
      </c>
      <c r="B173" s="23" t="s">
        <v>16</v>
      </c>
      <c r="C173" s="16" t="s">
        <v>188</v>
      </c>
      <c r="D173" s="17" t="s">
        <v>189</v>
      </c>
      <c r="E173" s="18" t="s">
        <v>112</v>
      </c>
      <c r="F173" s="19">
        <v>93</v>
      </c>
      <c r="G173" s="20"/>
      <c r="H173" s="21"/>
      <c r="I173" s="20"/>
      <c r="J173" s="21"/>
      <c r="K173" s="20"/>
      <c r="L173" s="22"/>
    </row>
    <row r="174" spans="1:12" ht="16.5">
      <c r="A174" s="48" t="s">
        <v>113</v>
      </c>
      <c r="B174" s="23" t="s">
        <v>16</v>
      </c>
      <c r="C174" s="16" t="s">
        <v>114</v>
      </c>
      <c r="D174" s="17" t="s">
        <v>115</v>
      </c>
      <c r="E174" s="18" t="s">
        <v>31</v>
      </c>
      <c r="F174" s="19">
        <v>310</v>
      </c>
      <c r="G174" s="20"/>
      <c r="H174" s="21"/>
      <c r="I174" s="20"/>
      <c r="J174" s="21"/>
      <c r="K174" s="20"/>
      <c r="L174" s="22"/>
    </row>
    <row r="175" spans="1:12" ht="16.5">
      <c r="A175" s="48" t="s">
        <v>116</v>
      </c>
      <c r="B175" s="23" t="s">
        <v>16</v>
      </c>
      <c r="C175" s="16" t="s">
        <v>117</v>
      </c>
      <c r="D175" s="17" t="s">
        <v>118</v>
      </c>
      <c r="E175" s="18" t="s">
        <v>112</v>
      </c>
      <c r="F175" s="19">
        <v>31</v>
      </c>
      <c r="G175" s="20"/>
      <c r="H175" s="21"/>
      <c r="I175" s="20"/>
      <c r="J175" s="21"/>
      <c r="K175" s="20"/>
      <c r="L175" s="22"/>
    </row>
    <row r="176" spans="1:12" ht="16.5">
      <c r="A176" s="48" t="s">
        <v>119</v>
      </c>
      <c r="B176" s="23" t="s">
        <v>16</v>
      </c>
      <c r="C176" s="16" t="s">
        <v>120</v>
      </c>
      <c r="D176" s="17" t="s">
        <v>121</v>
      </c>
      <c r="E176" s="18" t="s">
        <v>24</v>
      </c>
      <c r="F176" s="19">
        <v>11</v>
      </c>
      <c r="G176" s="20"/>
      <c r="H176" s="21"/>
      <c r="I176" s="20"/>
      <c r="J176" s="21"/>
      <c r="K176" s="20"/>
      <c r="L176" s="22"/>
    </row>
    <row r="177" spans="1:12" ht="16.5">
      <c r="A177" s="49" t="s">
        <v>122</v>
      </c>
      <c r="B177" s="61" t="s">
        <v>16</v>
      </c>
      <c r="C177" s="41" t="s">
        <v>123</v>
      </c>
      <c r="D177" s="17" t="s">
        <v>124</v>
      </c>
      <c r="E177" s="18" t="s">
        <v>31</v>
      </c>
      <c r="F177" s="42">
        <v>1242.23</v>
      </c>
      <c r="G177" s="20"/>
      <c r="H177" s="21"/>
      <c r="I177" s="20"/>
      <c r="J177" s="21"/>
      <c r="K177" s="20"/>
      <c r="L177" s="22"/>
    </row>
    <row r="178" spans="1:12" ht="16.5">
      <c r="A178" s="48" t="s">
        <v>125</v>
      </c>
      <c r="B178" s="23" t="s">
        <v>16</v>
      </c>
      <c r="C178" s="16" t="s">
        <v>126</v>
      </c>
      <c r="D178" s="17" t="s">
        <v>127</v>
      </c>
      <c r="E178" s="18" t="s">
        <v>31</v>
      </c>
      <c r="F178" s="19">
        <v>238.12</v>
      </c>
      <c r="G178" s="20"/>
      <c r="H178" s="21"/>
      <c r="I178" s="20"/>
      <c r="J178" s="21"/>
      <c r="K178" s="20"/>
      <c r="L178" s="22"/>
    </row>
    <row r="179" spans="1:12" ht="16.5">
      <c r="A179" s="48" t="s">
        <v>128</v>
      </c>
      <c r="B179" s="23" t="s">
        <v>16</v>
      </c>
      <c r="C179" s="16" t="s">
        <v>129</v>
      </c>
      <c r="D179" s="17" t="s">
        <v>130</v>
      </c>
      <c r="E179" s="18" t="s">
        <v>31</v>
      </c>
      <c r="F179" s="19">
        <v>10.8</v>
      </c>
      <c r="G179" s="20"/>
      <c r="H179" s="21"/>
      <c r="I179" s="20"/>
      <c r="J179" s="21"/>
      <c r="K179" s="20"/>
      <c r="L179" s="22"/>
    </row>
    <row r="180" spans="1:12" ht="16.5">
      <c r="A180" s="48" t="s">
        <v>131</v>
      </c>
      <c r="B180" s="23" t="s">
        <v>16</v>
      </c>
      <c r="C180" s="16" t="s">
        <v>132</v>
      </c>
      <c r="D180" s="17" t="s">
        <v>133</v>
      </c>
      <c r="E180" s="18" t="s">
        <v>112</v>
      </c>
      <c r="F180" s="19">
        <v>12</v>
      </c>
      <c r="G180" s="20"/>
      <c r="H180" s="21"/>
      <c r="I180" s="20"/>
      <c r="J180" s="21"/>
      <c r="K180" s="20"/>
      <c r="L180" s="22"/>
    </row>
    <row r="181" spans="1:12" ht="16.5">
      <c r="A181" s="24"/>
      <c r="B181" s="25"/>
      <c r="C181" s="25"/>
      <c r="D181" s="26"/>
      <c r="E181" s="26"/>
      <c r="F181" s="26"/>
      <c r="G181" s="26"/>
      <c r="H181" s="26"/>
      <c r="I181" s="20"/>
      <c r="J181" s="26"/>
      <c r="K181" s="26"/>
      <c r="L181" s="26"/>
    </row>
    <row r="182" spans="1:12" ht="16.5">
      <c r="A182" s="34" t="s">
        <v>134</v>
      </c>
      <c r="B182" s="35"/>
      <c r="C182" s="35"/>
      <c r="D182" s="36" t="s">
        <v>135</v>
      </c>
      <c r="E182" s="35"/>
      <c r="F182" s="37"/>
      <c r="G182" s="38"/>
      <c r="H182" s="39"/>
      <c r="I182" s="38"/>
      <c r="J182" s="39"/>
      <c r="K182" s="39"/>
      <c r="L182" s="40"/>
    </row>
    <row r="183" spans="1:12" ht="16.5">
      <c r="A183" s="48" t="s">
        <v>136</v>
      </c>
      <c r="B183" s="61" t="s">
        <v>16</v>
      </c>
      <c r="C183" s="16" t="s">
        <v>137</v>
      </c>
      <c r="D183" s="17" t="s">
        <v>138</v>
      </c>
      <c r="E183" s="18" t="s">
        <v>24</v>
      </c>
      <c r="F183" s="19">
        <v>8</v>
      </c>
      <c r="G183" s="20"/>
      <c r="H183" s="21"/>
      <c r="I183" s="20"/>
      <c r="J183" s="21"/>
      <c r="K183" s="20"/>
      <c r="L183" s="21"/>
    </row>
    <row r="184" spans="1:12" ht="16.5">
      <c r="A184" s="48" t="s">
        <v>139</v>
      </c>
      <c r="B184" s="23" t="s">
        <v>16</v>
      </c>
      <c r="C184" s="16" t="s">
        <v>140</v>
      </c>
      <c r="D184" s="17" t="s">
        <v>141</v>
      </c>
      <c r="E184" s="18" t="s">
        <v>24</v>
      </c>
      <c r="F184" s="19">
        <v>3</v>
      </c>
      <c r="G184" s="20"/>
      <c r="H184" s="21"/>
      <c r="I184" s="20"/>
      <c r="J184" s="21"/>
      <c r="K184" s="20"/>
      <c r="L184" s="21"/>
    </row>
    <row r="185" spans="1:12" ht="52.5" customHeight="1">
      <c r="A185" s="49" t="s">
        <v>142</v>
      </c>
      <c r="B185" s="23" t="s">
        <v>16</v>
      </c>
      <c r="C185" s="16" t="s">
        <v>143</v>
      </c>
      <c r="D185" s="17" t="s">
        <v>144</v>
      </c>
      <c r="E185" s="18" t="s">
        <v>145</v>
      </c>
      <c r="F185" s="19">
        <v>1</v>
      </c>
      <c r="G185" s="20"/>
      <c r="H185" s="21"/>
      <c r="I185" s="20"/>
      <c r="J185" s="21"/>
      <c r="K185" s="20"/>
      <c r="L185" s="21"/>
    </row>
    <row r="186" spans="1:12" ht="16.5">
      <c r="A186" s="48" t="s">
        <v>146</v>
      </c>
      <c r="B186" s="23" t="s">
        <v>16</v>
      </c>
      <c r="C186" s="16" t="s">
        <v>147</v>
      </c>
      <c r="D186" s="17" t="s">
        <v>148</v>
      </c>
      <c r="E186" s="18" t="s">
        <v>149</v>
      </c>
      <c r="F186" s="19">
        <v>1</v>
      </c>
      <c r="G186" s="20"/>
      <c r="H186" s="21"/>
      <c r="I186" s="20"/>
      <c r="J186" s="21"/>
      <c r="K186" s="20"/>
      <c r="L186" s="21"/>
    </row>
    <row r="187" spans="1:12" ht="33">
      <c r="A187" s="48" t="s">
        <v>150</v>
      </c>
      <c r="B187" s="23" t="s">
        <v>16</v>
      </c>
      <c r="C187" s="41" t="s">
        <v>151</v>
      </c>
      <c r="D187" s="17" t="s">
        <v>152</v>
      </c>
      <c r="E187" s="18" t="s">
        <v>24</v>
      </c>
      <c r="F187" s="42">
        <v>61</v>
      </c>
      <c r="G187" s="20"/>
      <c r="H187" s="21"/>
      <c r="I187" s="20"/>
      <c r="J187" s="21"/>
      <c r="K187" s="20"/>
      <c r="L187" s="21"/>
    </row>
    <row r="188" spans="1:12" ht="33">
      <c r="A188" s="48" t="s">
        <v>153</v>
      </c>
      <c r="B188" s="23" t="s">
        <v>16</v>
      </c>
      <c r="C188" s="16" t="s">
        <v>154</v>
      </c>
      <c r="D188" s="17" t="s">
        <v>155</v>
      </c>
      <c r="E188" s="18" t="s">
        <v>112</v>
      </c>
      <c r="F188" s="19">
        <v>7</v>
      </c>
      <c r="G188" s="20"/>
      <c r="H188" s="21"/>
      <c r="I188" s="20"/>
      <c r="J188" s="21"/>
      <c r="K188" s="20"/>
      <c r="L188" s="21"/>
    </row>
    <row r="189" spans="1:12" ht="16.5">
      <c r="A189" s="27" t="s">
        <v>156</v>
      </c>
      <c r="B189" s="28"/>
      <c r="C189" s="28"/>
      <c r="D189" s="29" t="s">
        <v>157</v>
      </c>
      <c r="E189" s="28"/>
      <c r="F189" s="30"/>
      <c r="G189" s="31"/>
      <c r="H189" s="32"/>
      <c r="I189" s="31"/>
      <c r="J189" s="32"/>
      <c r="K189" s="32"/>
      <c r="L189" s="33"/>
    </row>
    <row r="190" spans="1:12" ht="16.5">
      <c r="A190" s="48" t="s">
        <v>158</v>
      </c>
      <c r="B190" s="23" t="s">
        <v>16</v>
      </c>
      <c r="C190" s="16" t="s">
        <v>159</v>
      </c>
      <c r="D190" s="17" t="s">
        <v>160</v>
      </c>
      <c r="E190" s="18" t="s">
        <v>44</v>
      </c>
      <c r="F190" s="19">
        <v>44.7416060031833</v>
      </c>
      <c r="G190" s="20"/>
      <c r="H190" s="21"/>
      <c r="I190" s="20"/>
      <c r="J190" s="21"/>
      <c r="K190" s="20"/>
      <c r="L190" s="22"/>
    </row>
    <row r="191" spans="1:12" ht="16.5">
      <c r="A191" s="48" t="s">
        <v>161</v>
      </c>
      <c r="B191" s="23" t="s">
        <v>16</v>
      </c>
      <c r="C191" s="16" t="s">
        <v>192</v>
      </c>
      <c r="D191" s="17" t="s">
        <v>193</v>
      </c>
      <c r="E191" s="18" t="s">
        <v>44</v>
      </c>
      <c r="F191" s="19">
        <v>4.5167999999999999</v>
      </c>
      <c r="G191" s="20"/>
      <c r="H191" s="21"/>
      <c r="I191" s="20"/>
      <c r="J191" s="21"/>
      <c r="K191" s="20"/>
      <c r="L191" s="22"/>
    </row>
    <row r="192" spans="1:12" ht="16.5">
      <c r="A192" s="48" t="s">
        <v>164</v>
      </c>
      <c r="B192" s="23" t="s">
        <v>16</v>
      </c>
      <c r="C192" s="16" t="s">
        <v>165</v>
      </c>
      <c r="D192" s="17" t="s">
        <v>166</v>
      </c>
      <c r="E192" s="18" t="s">
        <v>19</v>
      </c>
      <c r="F192" s="19">
        <v>2.52</v>
      </c>
      <c r="G192" s="20"/>
      <c r="H192" s="21"/>
      <c r="I192" s="20"/>
      <c r="J192" s="21"/>
      <c r="K192" s="20"/>
      <c r="L192" s="22"/>
    </row>
    <row r="193" spans="1:14" ht="16.5">
      <c r="A193" s="48" t="s">
        <v>167</v>
      </c>
      <c r="B193" s="23" t="s">
        <v>21</v>
      </c>
      <c r="C193" s="16" t="s">
        <v>214</v>
      </c>
      <c r="D193" s="17" t="s">
        <v>215</v>
      </c>
      <c r="E193" s="18" t="s">
        <v>216</v>
      </c>
      <c r="F193" s="19">
        <v>12</v>
      </c>
      <c r="G193" s="20"/>
      <c r="H193" s="21"/>
      <c r="I193" s="20"/>
      <c r="J193" s="21"/>
      <c r="K193" s="20"/>
      <c r="L193" s="22"/>
    </row>
    <row r="194" spans="1:14" ht="16.5">
      <c r="A194" s="48" t="s">
        <v>170</v>
      </c>
      <c r="B194" s="23" t="s">
        <v>16</v>
      </c>
      <c r="C194" s="16" t="s">
        <v>217</v>
      </c>
      <c r="D194" s="17" t="s">
        <v>218</v>
      </c>
      <c r="E194" s="18" t="s">
        <v>19</v>
      </c>
      <c r="F194" s="19">
        <v>3.78</v>
      </c>
      <c r="G194" s="20"/>
      <c r="H194" s="21"/>
      <c r="I194" s="20"/>
      <c r="J194" s="21"/>
      <c r="K194" s="20"/>
      <c r="L194" s="22"/>
    </row>
    <row r="195" spans="1:14" ht="16.5">
      <c r="A195" s="48" t="s">
        <v>200</v>
      </c>
      <c r="B195" s="23" t="s">
        <v>16</v>
      </c>
      <c r="C195" s="16" t="s">
        <v>190</v>
      </c>
      <c r="D195" s="17" t="s">
        <v>191</v>
      </c>
      <c r="E195" s="18" t="s">
        <v>19</v>
      </c>
      <c r="F195" s="19">
        <v>6.72</v>
      </c>
      <c r="G195" s="20"/>
      <c r="H195" s="21"/>
      <c r="I195" s="20"/>
      <c r="J195" s="21"/>
      <c r="K195" s="20"/>
      <c r="L195" s="22"/>
    </row>
    <row r="196" spans="1:14" ht="16.5">
      <c r="A196" s="48" t="s">
        <v>201</v>
      </c>
      <c r="B196" s="23" t="s">
        <v>21</v>
      </c>
      <c r="C196" s="16" t="s">
        <v>194</v>
      </c>
      <c r="D196" s="17" t="s">
        <v>195</v>
      </c>
      <c r="E196" s="18" t="s">
        <v>24</v>
      </c>
      <c r="F196" s="19">
        <v>2</v>
      </c>
      <c r="G196" s="20"/>
      <c r="H196" s="21"/>
      <c r="I196" s="20"/>
      <c r="J196" s="21"/>
      <c r="K196" s="20"/>
      <c r="L196" s="22"/>
    </row>
    <row r="197" spans="1:14" ht="16.5">
      <c r="A197" s="48" t="s">
        <v>219</v>
      </c>
      <c r="B197" s="23" t="s">
        <v>21</v>
      </c>
      <c r="C197" s="16" t="s">
        <v>196</v>
      </c>
      <c r="D197" s="17" t="s">
        <v>197</v>
      </c>
      <c r="E197" s="18" t="s">
        <v>24</v>
      </c>
      <c r="F197" s="19">
        <v>1</v>
      </c>
      <c r="G197" s="20"/>
      <c r="H197" s="21"/>
      <c r="I197" s="20"/>
      <c r="J197" s="21"/>
      <c r="K197" s="20"/>
      <c r="L197" s="22"/>
    </row>
    <row r="198" spans="1:14" ht="16.5">
      <c r="A198" s="48" t="s">
        <v>220</v>
      </c>
      <c r="B198" s="23" t="s">
        <v>21</v>
      </c>
      <c r="C198" s="16" t="s">
        <v>198</v>
      </c>
      <c r="D198" s="17" t="s">
        <v>199</v>
      </c>
      <c r="E198" s="18" t="s">
        <v>24</v>
      </c>
      <c r="F198" s="19">
        <v>1</v>
      </c>
      <c r="G198" s="20"/>
      <c r="H198" s="21"/>
      <c r="I198" s="20"/>
      <c r="J198" s="21"/>
      <c r="K198" s="20"/>
      <c r="L198" s="22"/>
    </row>
    <row r="199" spans="1:14" ht="34.5" customHeight="1">
      <c r="A199" s="49" t="s">
        <v>221</v>
      </c>
      <c r="B199" s="68" t="s">
        <v>21</v>
      </c>
      <c r="C199" s="16" t="s">
        <v>320</v>
      </c>
      <c r="D199" s="17" t="s">
        <v>321</v>
      </c>
      <c r="E199" s="18" t="s">
        <v>24</v>
      </c>
      <c r="F199" s="19">
        <v>15</v>
      </c>
      <c r="G199" s="20"/>
      <c r="H199" s="21"/>
      <c r="I199" s="20"/>
      <c r="J199" s="21"/>
      <c r="K199" s="20"/>
      <c r="L199" s="22"/>
    </row>
    <row r="200" spans="1:14" ht="17.25" thickBot="1">
      <c r="A200" s="43"/>
      <c r="B200" s="44"/>
      <c r="C200" s="44"/>
      <c r="D200" s="45"/>
      <c r="E200" s="45"/>
      <c r="F200" s="46"/>
      <c r="G200" s="47"/>
      <c r="H200" s="47"/>
      <c r="I200" s="20"/>
      <c r="J200" s="47"/>
      <c r="K200" s="47"/>
      <c r="L200" s="47"/>
    </row>
    <row r="201" spans="1:14" ht="18">
      <c r="A201" s="197" t="s">
        <v>171</v>
      </c>
      <c r="B201" s="197"/>
      <c r="C201" s="197"/>
      <c r="D201" s="197"/>
      <c r="E201" s="197"/>
      <c r="F201" s="197"/>
      <c r="G201" s="198">
        <f>SUM(H137+H150+H189)</f>
        <v>0</v>
      </c>
      <c r="H201" s="198"/>
      <c r="I201" s="198">
        <f>SUM(J137+J150+J189)</f>
        <v>0</v>
      </c>
      <c r="J201" s="198"/>
      <c r="K201" s="198">
        <f>ROUND(L189+L150+L137,2)</f>
        <v>0</v>
      </c>
      <c r="L201" s="198"/>
      <c r="M201" s="168">
        <f>I201+G201</f>
        <v>0</v>
      </c>
      <c r="N201" s="168"/>
    </row>
    <row r="202" spans="1:14">
      <c r="A202" s="206"/>
      <c r="B202" s="206"/>
      <c r="C202" s="206"/>
      <c r="D202" s="206"/>
      <c r="E202" s="206"/>
      <c r="F202" s="206"/>
      <c r="G202" s="206"/>
      <c r="H202" s="206"/>
      <c r="I202" s="206" t="e">
        <f>VLOOKUP(C202,Planilha7!A196:F4296,5,0)</f>
        <v>#N/A</v>
      </c>
      <c r="J202" s="206"/>
      <c r="K202" s="206"/>
      <c r="L202" s="206"/>
      <c r="M202" s="168">
        <f>M201-K201</f>
        <v>0</v>
      </c>
      <c r="N202" s="168"/>
    </row>
    <row r="203" spans="1:14" ht="15.75">
      <c r="A203" s="203" t="s">
        <v>222</v>
      </c>
      <c r="B203" s="203"/>
      <c r="C203" s="203"/>
      <c r="D203" s="203"/>
      <c r="E203" s="203"/>
      <c r="F203" s="203"/>
      <c r="G203" s="203"/>
      <c r="H203" s="203"/>
      <c r="I203" s="203" t="e">
        <f>VLOOKUP(C203,Planilha7!A197:F4297,5,0)</f>
        <v>#N/A</v>
      </c>
      <c r="J203" s="203"/>
      <c r="K203" s="203"/>
      <c r="L203" s="203"/>
    </row>
    <row r="204" spans="1:14" ht="16.5">
      <c r="A204" s="27" t="s">
        <v>13</v>
      </c>
      <c r="B204" s="28"/>
      <c r="C204" s="28"/>
      <c r="D204" s="29" t="s">
        <v>14</v>
      </c>
      <c r="E204" s="28"/>
      <c r="F204" s="30"/>
      <c r="G204" s="31"/>
      <c r="H204" s="32">
        <f>H205</f>
        <v>0</v>
      </c>
      <c r="I204" s="31"/>
      <c r="J204" s="32">
        <f>J205</f>
        <v>0</v>
      </c>
      <c r="K204" s="32"/>
      <c r="L204" s="33">
        <f>L205</f>
        <v>0</v>
      </c>
    </row>
    <row r="205" spans="1:14" ht="16.5">
      <c r="A205" s="34" t="s">
        <v>15</v>
      </c>
      <c r="B205" s="35"/>
      <c r="C205" s="35"/>
      <c r="D205" s="36" t="s">
        <v>173</v>
      </c>
      <c r="E205" s="35"/>
      <c r="F205" s="37"/>
      <c r="G205" s="38"/>
      <c r="H205" s="39">
        <f>SUM(H206:H215)</f>
        <v>0</v>
      </c>
      <c r="I205" s="38"/>
      <c r="J205" s="39">
        <f>SUM(J206:J215)</f>
        <v>0</v>
      </c>
      <c r="K205" s="39"/>
      <c r="L205" s="40">
        <f>SUM(L206:L215)</f>
        <v>0</v>
      </c>
    </row>
    <row r="206" spans="1:14" ht="16.5">
      <c r="A206" s="48" t="s">
        <v>174</v>
      </c>
      <c r="B206" s="23" t="s">
        <v>16</v>
      </c>
      <c r="C206" s="16" t="s">
        <v>17</v>
      </c>
      <c r="D206" s="17" t="s">
        <v>18</v>
      </c>
      <c r="E206" s="18" t="s">
        <v>19</v>
      </c>
      <c r="F206" s="19">
        <v>6</v>
      </c>
      <c r="G206" s="20"/>
      <c r="H206" s="21"/>
      <c r="I206" s="20"/>
      <c r="J206" s="21"/>
      <c r="K206" s="20"/>
      <c r="L206" s="21"/>
    </row>
    <row r="207" spans="1:14" ht="16.5">
      <c r="A207" s="48" t="s">
        <v>175</v>
      </c>
      <c r="B207" s="23" t="s">
        <v>16</v>
      </c>
      <c r="C207" s="16" t="s">
        <v>203</v>
      </c>
      <c r="D207" s="17" t="s">
        <v>204</v>
      </c>
      <c r="E207" s="18" t="s">
        <v>19</v>
      </c>
      <c r="F207" s="19">
        <v>1.92</v>
      </c>
      <c r="G207" s="20"/>
      <c r="H207" s="21"/>
      <c r="I207" s="20"/>
      <c r="J207" s="21"/>
      <c r="K207" s="20"/>
      <c r="L207" s="21"/>
    </row>
    <row r="208" spans="1:14" ht="16.5">
      <c r="A208" s="48" t="s">
        <v>176</v>
      </c>
      <c r="B208" s="23" t="s">
        <v>16</v>
      </c>
      <c r="C208" s="16" t="s">
        <v>39</v>
      </c>
      <c r="D208" s="17" t="s">
        <v>40</v>
      </c>
      <c r="E208" s="18" t="s">
        <v>19</v>
      </c>
      <c r="F208" s="19">
        <v>5.25</v>
      </c>
      <c r="G208" s="20"/>
      <c r="H208" s="21"/>
      <c r="I208" s="20"/>
      <c r="J208" s="21"/>
      <c r="K208" s="20"/>
      <c r="L208" s="21"/>
    </row>
    <row r="209" spans="1:12" ht="16.5">
      <c r="A209" s="48" t="s">
        <v>177</v>
      </c>
      <c r="B209" s="23" t="s">
        <v>16</v>
      </c>
      <c r="C209" s="16" t="s">
        <v>42</v>
      </c>
      <c r="D209" s="17" t="s">
        <v>43</v>
      </c>
      <c r="E209" s="18" t="s">
        <v>44</v>
      </c>
      <c r="F209" s="19">
        <v>0.25514999999999999</v>
      </c>
      <c r="G209" s="20"/>
      <c r="H209" s="21"/>
      <c r="I209" s="20"/>
      <c r="J209" s="21"/>
      <c r="K209" s="20"/>
      <c r="L209" s="21"/>
    </row>
    <row r="210" spans="1:12" ht="16.5">
      <c r="A210" s="48" t="s">
        <v>180</v>
      </c>
      <c r="B210" s="23" t="s">
        <v>16</v>
      </c>
      <c r="C210" s="16" t="s">
        <v>178</v>
      </c>
      <c r="D210" s="17" t="s">
        <v>179</v>
      </c>
      <c r="E210" s="18" t="s">
        <v>19</v>
      </c>
      <c r="F210" s="19">
        <v>5.18</v>
      </c>
      <c r="G210" s="20"/>
      <c r="H210" s="21"/>
      <c r="I210" s="20"/>
      <c r="J210" s="21"/>
      <c r="K210" s="20"/>
      <c r="L210" s="21"/>
    </row>
    <row r="211" spans="1:12" ht="16.5">
      <c r="A211" s="48" t="s">
        <v>181</v>
      </c>
      <c r="B211" s="23" t="s">
        <v>16</v>
      </c>
      <c r="C211" s="16" t="s">
        <v>205</v>
      </c>
      <c r="D211" s="17" t="s">
        <v>206</v>
      </c>
      <c r="E211" s="18" t="s">
        <v>24</v>
      </c>
      <c r="F211" s="19">
        <v>3</v>
      </c>
      <c r="G211" s="20"/>
      <c r="H211" s="21"/>
      <c r="I211" s="20"/>
      <c r="J211" s="21"/>
      <c r="K211" s="20"/>
      <c r="L211" s="21"/>
    </row>
    <row r="212" spans="1:12" ht="16.5">
      <c r="A212" s="48" t="s">
        <v>184</v>
      </c>
      <c r="B212" s="23" t="s">
        <v>16</v>
      </c>
      <c r="C212" s="16" t="s">
        <v>207</v>
      </c>
      <c r="D212" s="17" t="s">
        <v>208</v>
      </c>
      <c r="E212" s="18" t="s">
        <v>24</v>
      </c>
      <c r="F212" s="19">
        <v>1</v>
      </c>
      <c r="G212" s="20"/>
      <c r="H212" s="21"/>
      <c r="I212" s="20"/>
      <c r="J212" s="21"/>
      <c r="K212" s="20"/>
      <c r="L212" s="21"/>
    </row>
    <row r="213" spans="1:12" ht="16.5">
      <c r="A213" s="48" t="s">
        <v>223</v>
      </c>
      <c r="B213" s="23" t="s">
        <v>16</v>
      </c>
      <c r="C213" s="16" t="s">
        <v>46</v>
      </c>
      <c r="D213" s="17" t="s">
        <v>47</v>
      </c>
      <c r="E213" s="18" t="s">
        <v>44</v>
      </c>
      <c r="F213" s="19">
        <v>13.261200000000001</v>
      </c>
      <c r="G213" s="20"/>
      <c r="H213" s="21"/>
      <c r="I213" s="20"/>
      <c r="J213" s="21"/>
      <c r="K213" s="20"/>
      <c r="L213" s="21"/>
    </row>
    <row r="214" spans="1:12" ht="16.5">
      <c r="A214" s="48" t="s">
        <v>224</v>
      </c>
      <c r="B214" s="23" t="s">
        <v>16</v>
      </c>
      <c r="C214" s="16" t="s">
        <v>182</v>
      </c>
      <c r="D214" s="17" t="s">
        <v>183</v>
      </c>
      <c r="E214" s="18" t="s">
        <v>44</v>
      </c>
      <c r="F214" s="19">
        <v>0.31119999999999998</v>
      </c>
      <c r="G214" s="20"/>
      <c r="H214" s="21"/>
      <c r="I214" s="20"/>
      <c r="J214" s="21"/>
      <c r="K214" s="20"/>
      <c r="L214" s="21"/>
    </row>
    <row r="215" spans="1:12" ht="33">
      <c r="A215" s="48" t="s">
        <v>225</v>
      </c>
      <c r="B215" s="23" t="s">
        <v>16</v>
      </c>
      <c r="C215" s="16" t="s">
        <v>49</v>
      </c>
      <c r="D215" s="17" t="s">
        <v>50</v>
      </c>
      <c r="E215" s="18" t="s">
        <v>44</v>
      </c>
      <c r="F215" s="19">
        <v>0.56999999999999995</v>
      </c>
      <c r="G215" s="20"/>
      <c r="H215" s="21"/>
      <c r="I215" s="20"/>
      <c r="J215" s="21"/>
      <c r="K215" s="20"/>
      <c r="L215" s="21"/>
    </row>
    <row r="216" spans="1:12" ht="16.5">
      <c r="A216" s="24"/>
      <c r="B216" s="25"/>
      <c r="C216" s="25"/>
      <c r="D216" s="26"/>
      <c r="E216" s="26"/>
      <c r="F216" s="26"/>
      <c r="G216" s="26"/>
      <c r="H216" s="26"/>
      <c r="I216" s="20"/>
      <c r="J216" s="26"/>
      <c r="K216" s="26"/>
      <c r="L216" s="26"/>
    </row>
    <row r="217" spans="1:12" ht="16.5">
      <c r="A217" s="27" t="s">
        <v>51</v>
      </c>
      <c r="B217" s="28"/>
      <c r="C217" s="28"/>
      <c r="D217" s="29" t="s">
        <v>52</v>
      </c>
      <c r="E217" s="28"/>
      <c r="F217" s="30"/>
      <c r="G217" s="31"/>
      <c r="H217" s="32"/>
      <c r="I217" s="31"/>
      <c r="J217" s="32"/>
      <c r="K217" s="32"/>
      <c r="L217" s="33"/>
    </row>
    <row r="218" spans="1:12" ht="16.5">
      <c r="A218" s="34" t="s">
        <v>53</v>
      </c>
      <c r="B218" s="35"/>
      <c r="C218" s="35"/>
      <c r="D218" s="36" t="s">
        <v>54</v>
      </c>
      <c r="E218" s="35"/>
      <c r="F218" s="37"/>
      <c r="G218" s="38"/>
      <c r="H218" s="39"/>
      <c r="I218" s="38"/>
      <c r="J218" s="39"/>
      <c r="K218" s="39"/>
      <c r="L218" s="40"/>
    </row>
    <row r="219" spans="1:12" ht="16.5">
      <c r="A219" s="48" t="s">
        <v>55</v>
      </c>
      <c r="B219" s="23" t="s">
        <v>16</v>
      </c>
      <c r="C219" s="16" t="s">
        <v>56</v>
      </c>
      <c r="D219" s="17" t="s">
        <v>57</v>
      </c>
      <c r="E219" s="18" t="s">
        <v>24</v>
      </c>
      <c r="F219" s="19">
        <v>6</v>
      </c>
      <c r="G219" s="20"/>
      <c r="H219" s="21"/>
      <c r="I219" s="20"/>
      <c r="J219" s="21"/>
      <c r="K219" s="20"/>
      <c r="L219" s="22"/>
    </row>
    <row r="220" spans="1:12" ht="16.5">
      <c r="A220" s="48" t="s">
        <v>58</v>
      </c>
      <c r="B220" s="23" t="s">
        <v>16</v>
      </c>
      <c r="C220" s="16" t="s">
        <v>62</v>
      </c>
      <c r="D220" s="17" t="s">
        <v>63</v>
      </c>
      <c r="E220" s="18" t="s">
        <v>24</v>
      </c>
      <c r="F220" s="19">
        <v>1</v>
      </c>
      <c r="G220" s="20"/>
      <c r="H220" s="21"/>
      <c r="I220" s="20"/>
      <c r="J220" s="21"/>
      <c r="K220" s="20"/>
      <c r="L220" s="22"/>
    </row>
    <row r="221" spans="1:12" ht="33">
      <c r="A221" s="48" t="s">
        <v>61</v>
      </c>
      <c r="B221" s="23" t="s">
        <v>16</v>
      </c>
      <c r="C221" s="16" t="s">
        <v>65</v>
      </c>
      <c r="D221" s="17" t="s">
        <v>66</v>
      </c>
      <c r="E221" s="18" t="s">
        <v>24</v>
      </c>
      <c r="F221" s="19">
        <v>1</v>
      </c>
      <c r="G221" s="20"/>
      <c r="H221" s="21"/>
      <c r="I221" s="20"/>
      <c r="J221" s="21"/>
      <c r="K221" s="20"/>
      <c r="L221" s="22"/>
    </row>
    <row r="222" spans="1:12" ht="16.5">
      <c r="A222" s="48" t="s">
        <v>64</v>
      </c>
      <c r="B222" s="23" t="s">
        <v>16</v>
      </c>
      <c r="C222" s="16" t="s">
        <v>59</v>
      </c>
      <c r="D222" s="17" t="s">
        <v>60</v>
      </c>
      <c r="E222" s="18" t="s">
        <v>24</v>
      </c>
      <c r="F222" s="19">
        <v>1</v>
      </c>
      <c r="G222" s="20"/>
      <c r="H222" s="21"/>
      <c r="I222" s="20"/>
      <c r="J222" s="21"/>
      <c r="K222" s="20"/>
      <c r="L222" s="22"/>
    </row>
    <row r="223" spans="1:12" ht="16.5">
      <c r="A223" s="48" t="s">
        <v>67</v>
      </c>
      <c r="B223" s="23" t="s">
        <v>16</v>
      </c>
      <c r="C223" s="16" t="s">
        <v>68</v>
      </c>
      <c r="D223" s="17" t="s">
        <v>69</v>
      </c>
      <c r="E223" s="18" t="s">
        <v>24</v>
      </c>
      <c r="F223" s="19">
        <v>1</v>
      </c>
      <c r="G223" s="20"/>
      <c r="H223" s="21"/>
      <c r="I223" s="20"/>
      <c r="J223" s="21"/>
      <c r="K223" s="20"/>
      <c r="L223" s="22"/>
    </row>
    <row r="224" spans="1:12" ht="16.5">
      <c r="A224" s="48" t="s">
        <v>70</v>
      </c>
      <c r="B224" s="23" t="s">
        <v>16</v>
      </c>
      <c r="C224" s="16" t="s">
        <v>77</v>
      </c>
      <c r="D224" s="17" t="s">
        <v>78</v>
      </c>
      <c r="E224" s="18" t="s">
        <v>24</v>
      </c>
      <c r="F224" s="19">
        <v>1</v>
      </c>
      <c r="G224" s="20"/>
      <c r="H224" s="21"/>
      <c r="I224" s="20"/>
      <c r="J224" s="21"/>
      <c r="K224" s="20"/>
      <c r="L224" s="22"/>
    </row>
    <row r="225" spans="1:12" ht="16.5">
      <c r="A225" s="48" t="s">
        <v>73</v>
      </c>
      <c r="B225" s="23" t="s">
        <v>16</v>
      </c>
      <c r="C225" s="16" t="s">
        <v>71</v>
      </c>
      <c r="D225" s="17" t="s">
        <v>72</v>
      </c>
      <c r="E225" s="18" t="s">
        <v>31</v>
      </c>
      <c r="F225" s="19">
        <v>3.89</v>
      </c>
      <c r="G225" s="20"/>
      <c r="H225" s="21"/>
      <c r="I225" s="20"/>
      <c r="J225" s="21"/>
      <c r="K225" s="20"/>
      <c r="L225" s="22"/>
    </row>
    <row r="226" spans="1:12" ht="16.5">
      <c r="A226" s="48" t="s">
        <v>76</v>
      </c>
      <c r="B226" s="23" t="s">
        <v>16</v>
      </c>
      <c r="C226" s="16" t="s">
        <v>74</v>
      </c>
      <c r="D226" s="17" t="s">
        <v>75</v>
      </c>
      <c r="E226" s="18" t="s">
        <v>31</v>
      </c>
      <c r="F226" s="19">
        <v>250.42</v>
      </c>
      <c r="G226" s="20"/>
      <c r="H226" s="21"/>
      <c r="I226" s="20"/>
      <c r="J226" s="21"/>
      <c r="K226" s="20"/>
      <c r="L226" s="22"/>
    </row>
    <row r="227" spans="1:12" ht="33">
      <c r="A227" s="48" t="s">
        <v>79</v>
      </c>
      <c r="B227" s="23" t="s">
        <v>16</v>
      </c>
      <c r="C227" s="16" t="s">
        <v>185</v>
      </c>
      <c r="D227" s="17" t="s">
        <v>186</v>
      </c>
      <c r="E227" s="18" t="s">
        <v>31</v>
      </c>
      <c r="F227" s="19">
        <v>1</v>
      </c>
      <c r="G227" s="20"/>
      <c r="H227" s="21"/>
      <c r="I227" s="20"/>
      <c r="J227" s="21"/>
      <c r="K227" s="20"/>
      <c r="L227" s="22"/>
    </row>
    <row r="228" spans="1:12" ht="16.5">
      <c r="A228" s="48" t="s">
        <v>82</v>
      </c>
      <c r="B228" s="23" t="s">
        <v>16</v>
      </c>
      <c r="C228" s="16" t="s">
        <v>80</v>
      </c>
      <c r="D228" s="17" t="s">
        <v>209</v>
      </c>
      <c r="E228" s="18" t="s">
        <v>19</v>
      </c>
      <c r="F228" s="19">
        <v>122.39470746799999</v>
      </c>
      <c r="G228" s="20"/>
      <c r="H228" s="21"/>
      <c r="I228" s="20"/>
      <c r="J228" s="21"/>
      <c r="K228" s="20"/>
      <c r="L228" s="22"/>
    </row>
    <row r="229" spans="1:12" ht="16.5">
      <c r="A229" s="48" t="s">
        <v>85</v>
      </c>
      <c r="B229" s="23" t="s">
        <v>16</v>
      </c>
      <c r="C229" s="16" t="s">
        <v>210</v>
      </c>
      <c r="D229" s="17" t="s">
        <v>211</v>
      </c>
      <c r="E229" s="18" t="s">
        <v>24</v>
      </c>
      <c r="F229" s="19">
        <v>1</v>
      </c>
      <c r="G229" s="20"/>
      <c r="H229" s="21"/>
      <c r="I229" s="20"/>
      <c r="J229" s="21"/>
      <c r="K229" s="20"/>
      <c r="L229" s="22"/>
    </row>
    <row r="230" spans="1:12" ht="16.5">
      <c r="A230" s="24"/>
      <c r="B230" s="23"/>
      <c r="C230" s="16"/>
      <c r="D230" s="17"/>
      <c r="E230" s="18"/>
      <c r="F230" s="26"/>
      <c r="G230" s="20"/>
      <c r="H230" s="21"/>
      <c r="I230" s="20"/>
      <c r="J230" s="21"/>
      <c r="K230" s="20"/>
      <c r="L230" s="22"/>
    </row>
    <row r="231" spans="1:12" ht="16.5">
      <c r="A231" s="34" t="s">
        <v>88</v>
      </c>
      <c r="B231" s="35"/>
      <c r="C231" s="35"/>
      <c r="D231" s="36" t="s">
        <v>89</v>
      </c>
      <c r="E231" s="35"/>
      <c r="F231" s="37"/>
      <c r="G231" s="38"/>
      <c r="H231" s="39"/>
      <c r="I231" s="38"/>
      <c r="J231" s="39"/>
      <c r="K231" s="39"/>
      <c r="L231" s="40"/>
    </row>
    <row r="232" spans="1:12" ht="16.5">
      <c r="A232" s="48" t="s">
        <v>90</v>
      </c>
      <c r="B232" s="23" t="s">
        <v>16</v>
      </c>
      <c r="C232" s="16" t="s">
        <v>91</v>
      </c>
      <c r="D232" s="17" t="s">
        <v>92</v>
      </c>
      <c r="E232" s="18" t="s">
        <v>24</v>
      </c>
      <c r="F232" s="19">
        <v>7</v>
      </c>
      <c r="G232" s="20"/>
      <c r="H232" s="21"/>
      <c r="I232" s="20"/>
      <c r="J232" s="21"/>
      <c r="K232" s="20"/>
      <c r="L232" s="22"/>
    </row>
    <row r="233" spans="1:12" ht="16.5">
      <c r="A233" s="48" t="s">
        <v>93</v>
      </c>
      <c r="B233" s="23" t="s">
        <v>16</v>
      </c>
      <c r="C233" s="16" t="s">
        <v>94</v>
      </c>
      <c r="D233" s="17" t="s">
        <v>95</v>
      </c>
      <c r="E233" s="18" t="s">
        <v>24</v>
      </c>
      <c r="F233" s="19">
        <v>6</v>
      </c>
      <c r="G233" s="20"/>
      <c r="H233" s="21"/>
      <c r="I233" s="20"/>
      <c r="J233" s="21"/>
      <c r="K233" s="20"/>
      <c r="L233" s="22"/>
    </row>
    <row r="234" spans="1:12" ht="16.5">
      <c r="A234" s="48" t="s">
        <v>96</v>
      </c>
      <c r="B234" s="23" t="s">
        <v>16</v>
      </c>
      <c r="C234" s="16" t="s">
        <v>97</v>
      </c>
      <c r="D234" s="17" t="s">
        <v>98</v>
      </c>
      <c r="E234" s="18" t="s">
        <v>24</v>
      </c>
      <c r="F234" s="19">
        <v>6</v>
      </c>
      <c r="G234" s="20"/>
      <c r="H234" s="21"/>
      <c r="I234" s="20"/>
      <c r="J234" s="21"/>
      <c r="K234" s="20"/>
      <c r="L234" s="22"/>
    </row>
    <row r="235" spans="1:12" ht="33">
      <c r="A235" s="48" t="s">
        <v>99</v>
      </c>
      <c r="B235" s="23" t="s">
        <v>16</v>
      </c>
      <c r="C235" s="16" t="s">
        <v>100</v>
      </c>
      <c r="D235" s="17" t="s">
        <v>101</v>
      </c>
      <c r="E235" s="18" t="s">
        <v>24</v>
      </c>
      <c r="F235" s="19">
        <v>1</v>
      </c>
      <c r="G235" s="20"/>
      <c r="H235" s="21"/>
      <c r="I235" s="20"/>
      <c r="J235" s="21"/>
      <c r="K235" s="20"/>
      <c r="L235" s="22"/>
    </row>
    <row r="236" spans="1:12" ht="33">
      <c r="A236" s="48" t="s">
        <v>102</v>
      </c>
      <c r="B236" s="23" t="s">
        <v>16</v>
      </c>
      <c r="C236" s="16" t="s">
        <v>103</v>
      </c>
      <c r="D236" s="17" t="s">
        <v>104</v>
      </c>
      <c r="E236" s="18" t="s">
        <v>24</v>
      </c>
      <c r="F236" s="19">
        <v>22</v>
      </c>
      <c r="G236" s="20"/>
      <c r="H236" s="21"/>
      <c r="I236" s="20"/>
      <c r="J236" s="21"/>
      <c r="K236" s="20"/>
      <c r="L236" s="22"/>
    </row>
    <row r="237" spans="1:12" ht="16.5">
      <c r="A237" s="48" t="s">
        <v>105</v>
      </c>
      <c r="B237" s="23" t="s">
        <v>21</v>
      </c>
      <c r="C237" s="16" t="s">
        <v>8534</v>
      </c>
      <c r="D237" s="17" t="s">
        <v>8535</v>
      </c>
      <c r="E237" s="18" t="s">
        <v>24</v>
      </c>
      <c r="F237" s="19">
        <v>1</v>
      </c>
      <c r="G237" s="20"/>
      <c r="H237" s="21"/>
      <c r="I237" s="20"/>
      <c r="J237" s="21"/>
      <c r="K237" s="20"/>
      <c r="L237" s="22"/>
    </row>
    <row r="238" spans="1:12" ht="16.5">
      <c r="A238" s="48" t="s">
        <v>106</v>
      </c>
      <c r="B238" s="23" t="s">
        <v>16</v>
      </c>
      <c r="C238" s="16" t="s">
        <v>107</v>
      </c>
      <c r="D238" s="17" t="s">
        <v>108</v>
      </c>
      <c r="E238" s="18" t="s">
        <v>31</v>
      </c>
      <c r="F238" s="19">
        <v>115</v>
      </c>
      <c r="G238" s="20"/>
      <c r="H238" s="21"/>
      <c r="I238" s="20"/>
      <c r="J238" s="21"/>
      <c r="K238" s="20"/>
      <c r="L238" s="22"/>
    </row>
    <row r="239" spans="1:12" ht="16.5">
      <c r="A239" s="48" t="s">
        <v>109</v>
      </c>
      <c r="B239" s="23" t="s">
        <v>16</v>
      </c>
      <c r="C239" s="16" t="s">
        <v>188</v>
      </c>
      <c r="D239" s="17" t="s">
        <v>189</v>
      </c>
      <c r="E239" s="18" t="s">
        <v>112</v>
      </c>
      <c r="F239" s="19">
        <v>69</v>
      </c>
      <c r="G239" s="20"/>
      <c r="H239" s="21"/>
      <c r="I239" s="20"/>
      <c r="J239" s="21"/>
      <c r="K239" s="20"/>
      <c r="L239" s="22"/>
    </row>
    <row r="240" spans="1:12" ht="16.5">
      <c r="A240" s="48" t="s">
        <v>113</v>
      </c>
      <c r="B240" s="23" t="s">
        <v>16</v>
      </c>
      <c r="C240" s="16" t="s">
        <v>114</v>
      </c>
      <c r="D240" s="17" t="s">
        <v>115</v>
      </c>
      <c r="E240" s="18" t="s">
        <v>31</v>
      </c>
      <c r="F240" s="19">
        <v>230</v>
      </c>
      <c r="G240" s="20"/>
      <c r="H240" s="21"/>
      <c r="I240" s="20"/>
      <c r="J240" s="21"/>
      <c r="K240" s="20"/>
      <c r="L240" s="22"/>
    </row>
    <row r="241" spans="1:12" ht="16.5">
      <c r="A241" s="48" t="s">
        <v>116</v>
      </c>
      <c r="B241" s="23" t="s">
        <v>16</v>
      </c>
      <c r="C241" s="16" t="s">
        <v>117</v>
      </c>
      <c r="D241" s="17" t="s">
        <v>118</v>
      </c>
      <c r="E241" s="18" t="s">
        <v>112</v>
      </c>
      <c r="F241" s="19">
        <v>23</v>
      </c>
      <c r="G241" s="20"/>
      <c r="H241" s="21"/>
      <c r="I241" s="20"/>
      <c r="J241" s="21"/>
      <c r="K241" s="20"/>
      <c r="L241" s="22"/>
    </row>
    <row r="242" spans="1:12" ht="16.5">
      <c r="A242" s="48" t="s">
        <v>119</v>
      </c>
      <c r="B242" s="23" t="s">
        <v>16</v>
      </c>
      <c r="C242" s="16" t="s">
        <v>120</v>
      </c>
      <c r="D242" s="17" t="s">
        <v>121</v>
      </c>
      <c r="E242" s="18" t="s">
        <v>24</v>
      </c>
      <c r="F242" s="19">
        <v>7</v>
      </c>
      <c r="G242" s="20"/>
      <c r="H242" s="21"/>
      <c r="I242" s="20"/>
      <c r="J242" s="21"/>
      <c r="K242" s="20"/>
      <c r="L242" s="22"/>
    </row>
    <row r="243" spans="1:12" ht="16.5">
      <c r="A243" s="49" t="s">
        <v>122</v>
      </c>
      <c r="B243" s="61" t="s">
        <v>16</v>
      </c>
      <c r="C243" s="41" t="s">
        <v>123</v>
      </c>
      <c r="D243" s="17" t="s">
        <v>124</v>
      </c>
      <c r="E243" s="18" t="s">
        <v>31</v>
      </c>
      <c r="F243" s="42">
        <v>1655.97</v>
      </c>
      <c r="G243" s="20"/>
      <c r="H243" s="21"/>
      <c r="I243" s="20"/>
      <c r="J243" s="21"/>
      <c r="K243" s="20"/>
      <c r="L243" s="22"/>
    </row>
    <row r="244" spans="1:12" ht="16.5">
      <c r="A244" s="48" t="s">
        <v>125</v>
      </c>
      <c r="B244" s="23" t="s">
        <v>16</v>
      </c>
      <c r="C244" s="16" t="s">
        <v>126</v>
      </c>
      <c r="D244" s="17" t="s">
        <v>127</v>
      </c>
      <c r="E244" s="18" t="s">
        <v>31</v>
      </c>
      <c r="F244" s="19">
        <v>1.6</v>
      </c>
      <c r="G244" s="20"/>
      <c r="H244" s="21"/>
      <c r="I244" s="20"/>
      <c r="J244" s="21"/>
      <c r="K244" s="20"/>
      <c r="L244" s="22"/>
    </row>
    <row r="245" spans="1:12" ht="16.5">
      <c r="A245" s="48" t="s">
        <v>128</v>
      </c>
      <c r="B245" s="23" t="s">
        <v>16</v>
      </c>
      <c r="C245" s="16" t="s">
        <v>129</v>
      </c>
      <c r="D245" s="17" t="s">
        <v>130</v>
      </c>
      <c r="E245" s="18" t="s">
        <v>31</v>
      </c>
      <c r="F245" s="19">
        <v>131.55000000000001</v>
      </c>
      <c r="G245" s="20"/>
      <c r="H245" s="21"/>
      <c r="I245" s="20"/>
      <c r="J245" s="21"/>
      <c r="K245" s="20"/>
      <c r="L245" s="22"/>
    </row>
    <row r="246" spans="1:12" ht="16.5">
      <c r="A246" s="48" t="s">
        <v>131</v>
      </c>
      <c r="B246" s="23" t="s">
        <v>16</v>
      </c>
      <c r="C246" s="16" t="s">
        <v>132</v>
      </c>
      <c r="D246" s="17" t="s">
        <v>133</v>
      </c>
      <c r="E246" s="18" t="s">
        <v>112</v>
      </c>
      <c r="F246" s="19">
        <v>12</v>
      </c>
      <c r="G246" s="20"/>
      <c r="H246" s="21"/>
      <c r="I246" s="20"/>
      <c r="J246" s="21"/>
      <c r="K246" s="20"/>
      <c r="L246" s="22"/>
    </row>
    <row r="247" spans="1:12" ht="16.5">
      <c r="A247" s="24"/>
      <c r="B247" s="25"/>
      <c r="C247" s="25"/>
      <c r="D247" s="26"/>
      <c r="E247" s="26"/>
      <c r="F247" s="26"/>
      <c r="G247" s="26"/>
      <c r="H247" s="26"/>
      <c r="I247" s="20"/>
      <c r="J247" s="26"/>
      <c r="K247" s="26"/>
      <c r="L247" s="26"/>
    </row>
    <row r="248" spans="1:12" ht="16.5">
      <c r="A248" s="34" t="s">
        <v>134</v>
      </c>
      <c r="B248" s="35"/>
      <c r="C248" s="35"/>
      <c r="D248" s="36" t="s">
        <v>135</v>
      </c>
      <c r="E248" s="35"/>
      <c r="F248" s="37"/>
      <c r="G248" s="38"/>
      <c r="H248" s="39"/>
      <c r="I248" s="38"/>
      <c r="J248" s="39"/>
      <c r="K248" s="39"/>
      <c r="L248" s="40"/>
    </row>
    <row r="249" spans="1:12" ht="16.5">
      <c r="A249" s="48" t="s">
        <v>136</v>
      </c>
      <c r="B249" s="23" t="s">
        <v>16</v>
      </c>
      <c r="C249" s="16" t="s">
        <v>226</v>
      </c>
      <c r="D249" s="17" t="s">
        <v>227</v>
      </c>
      <c r="E249" s="18" t="s">
        <v>24</v>
      </c>
      <c r="F249" s="19">
        <v>1</v>
      </c>
      <c r="G249" s="20"/>
      <c r="H249" s="21"/>
      <c r="I249" s="20"/>
      <c r="J249" s="21"/>
      <c r="K249" s="20"/>
      <c r="L249" s="22"/>
    </row>
    <row r="250" spans="1:12" ht="16.5">
      <c r="A250" s="48" t="s">
        <v>139</v>
      </c>
      <c r="B250" s="23" t="s">
        <v>16</v>
      </c>
      <c r="C250" s="16" t="s">
        <v>137</v>
      </c>
      <c r="D250" s="17" t="s">
        <v>138</v>
      </c>
      <c r="E250" s="18" t="s">
        <v>24</v>
      </c>
      <c r="F250" s="19">
        <v>4</v>
      </c>
      <c r="G250" s="20"/>
      <c r="H250" s="21"/>
      <c r="I250" s="20"/>
      <c r="J250" s="21"/>
      <c r="K250" s="20"/>
      <c r="L250" s="22"/>
    </row>
    <row r="251" spans="1:12" ht="16.5">
      <c r="A251" s="48" t="s">
        <v>142</v>
      </c>
      <c r="B251" s="23" t="s">
        <v>16</v>
      </c>
      <c r="C251" s="16" t="s">
        <v>140</v>
      </c>
      <c r="D251" s="17" t="s">
        <v>141</v>
      </c>
      <c r="E251" s="18" t="s">
        <v>24</v>
      </c>
      <c r="F251" s="19">
        <v>5</v>
      </c>
      <c r="G251" s="20"/>
      <c r="H251" s="21"/>
      <c r="I251" s="20"/>
      <c r="J251" s="21"/>
      <c r="K251" s="20"/>
      <c r="L251" s="22"/>
    </row>
    <row r="252" spans="1:12" ht="47.25" customHeight="1">
      <c r="A252" s="49" t="s">
        <v>146</v>
      </c>
      <c r="B252" s="61" t="s">
        <v>16</v>
      </c>
      <c r="C252" s="41" t="s">
        <v>151</v>
      </c>
      <c r="D252" s="17" t="s">
        <v>152</v>
      </c>
      <c r="E252" s="18" t="s">
        <v>24</v>
      </c>
      <c r="F252" s="42">
        <v>46</v>
      </c>
      <c r="G252" s="20"/>
      <c r="H252" s="21"/>
      <c r="I252" s="20"/>
      <c r="J252" s="21"/>
      <c r="K252" s="20"/>
      <c r="L252" s="22"/>
    </row>
    <row r="253" spans="1:12" ht="33">
      <c r="A253" s="48" t="s">
        <v>150</v>
      </c>
      <c r="B253" s="23" t="s">
        <v>16</v>
      </c>
      <c r="C253" s="16" t="s">
        <v>154</v>
      </c>
      <c r="D253" s="17" t="s">
        <v>155</v>
      </c>
      <c r="E253" s="18" t="s">
        <v>112</v>
      </c>
      <c r="F253" s="19">
        <v>3</v>
      </c>
      <c r="G253" s="20"/>
      <c r="H253" s="21"/>
      <c r="I253" s="20"/>
      <c r="J253" s="21"/>
      <c r="K253" s="20"/>
      <c r="L253" s="22"/>
    </row>
    <row r="254" spans="1:12" ht="33">
      <c r="A254" s="48" t="s">
        <v>153</v>
      </c>
      <c r="B254" s="23" t="s">
        <v>16</v>
      </c>
      <c r="C254" s="16" t="s">
        <v>228</v>
      </c>
      <c r="D254" s="17" t="s">
        <v>229</v>
      </c>
      <c r="E254" s="18" t="s">
        <v>112</v>
      </c>
      <c r="F254" s="19">
        <v>1</v>
      </c>
      <c r="G254" s="20"/>
      <c r="H254" s="21"/>
      <c r="I254" s="20"/>
      <c r="J254" s="21"/>
      <c r="K254" s="20"/>
      <c r="L254" s="22"/>
    </row>
    <row r="255" spans="1:12" ht="16.5">
      <c r="A255" s="48" t="s">
        <v>230</v>
      </c>
      <c r="B255" s="23" t="s">
        <v>21</v>
      </c>
      <c r="C255" s="16" t="s">
        <v>231</v>
      </c>
      <c r="D255" s="17" t="s">
        <v>232</v>
      </c>
      <c r="E255" s="18" t="s">
        <v>24</v>
      </c>
      <c r="F255" s="19">
        <v>1</v>
      </c>
      <c r="G255" s="20"/>
      <c r="H255" s="21"/>
      <c r="I255" s="20"/>
      <c r="J255" s="21"/>
      <c r="K255" s="20"/>
      <c r="L255" s="22"/>
    </row>
    <row r="256" spans="1:12" ht="16.5">
      <c r="A256" s="24"/>
      <c r="B256" s="25"/>
      <c r="C256" s="25"/>
      <c r="D256" s="26"/>
      <c r="E256" s="26"/>
      <c r="F256" s="26"/>
      <c r="G256" s="26"/>
      <c r="H256" s="26"/>
      <c r="I256" s="20"/>
      <c r="J256" s="26"/>
      <c r="K256" s="26"/>
      <c r="L256" s="26"/>
    </row>
    <row r="257" spans="1:14" ht="16.5">
      <c r="A257" s="27" t="s">
        <v>156</v>
      </c>
      <c r="B257" s="28"/>
      <c r="C257" s="28"/>
      <c r="D257" s="29" t="s">
        <v>157</v>
      </c>
      <c r="E257" s="28"/>
      <c r="F257" s="30"/>
      <c r="G257" s="31"/>
      <c r="H257" s="32"/>
      <c r="I257" s="31"/>
      <c r="J257" s="32"/>
      <c r="K257" s="32"/>
      <c r="L257" s="33"/>
    </row>
    <row r="258" spans="1:14" ht="16.5">
      <c r="A258" s="48" t="s">
        <v>158</v>
      </c>
      <c r="B258" s="23" t="s">
        <v>16</v>
      </c>
      <c r="C258" s="16" t="s">
        <v>159</v>
      </c>
      <c r="D258" s="17" t="s">
        <v>160</v>
      </c>
      <c r="E258" s="18" t="s">
        <v>44</v>
      </c>
      <c r="F258" s="19">
        <v>12.1628308298073</v>
      </c>
      <c r="G258" s="20"/>
      <c r="H258" s="21"/>
      <c r="I258" s="20"/>
      <c r="J258" s="21"/>
      <c r="K258" s="20"/>
      <c r="L258" s="22"/>
    </row>
    <row r="259" spans="1:14" ht="16.5">
      <c r="A259" s="48" t="s">
        <v>161</v>
      </c>
      <c r="B259" s="23" t="s">
        <v>16</v>
      </c>
      <c r="C259" s="16" t="s">
        <v>192</v>
      </c>
      <c r="D259" s="17" t="s">
        <v>193</v>
      </c>
      <c r="E259" s="18" t="s">
        <v>44</v>
      </c>
      <c r="F259" s="19">
        <v>0.25514999999999999</v>
      </c>
      <c r="G259" s="20"/>
      <c r="H259" s="21"/>
      <c r="I259" s="20"/>
      <c r="J259" s="21"/>
      <c r="K259" s="20"/>
      <c r="L259" s="22"/>
    </row>
    <row r="260" spans="1:14" ht="16.5">
      <c r="A260" s="48" t="s">
        <v>164</v>
      </c>
      <c r="B260" s="23" t="s">
        <v>16</v>
      </c>
      <c r="C260" s="16" t="s">
        <v>233</v>
      </c>
      <c r="D260" s="17" t="s">
        <v>234</v>
      </c>
      <c r="E260" s="18" t="s">
        <v>19</v>
      </c>
      <c r="F260" s="19">
        <v>11.76</v>
      </c>
      <c r="G260" s="20"/>
      <c r="H260" s="21"/>
      <c r="I260" s="20"/>
      <c r="J260" s="21"/>
      <c r="K260" s="20"/>
      <c r="L260" s="22"/>
    </row>
    <row r="261" spans="1:14" ht="16.5">
      <c r="A261" s="48" t="s">
        <v>167</v>
      </c>
      <c r="B261" s="23" t="s">
        <v>21</v>
      </c>
      <c r="C261" s="16" t="s">
        <v>235</v>
      </c>
      <c r="D261" s="17" t="s">
        <v>236</v>
      </c>
      <c r="E261" s="18" t="s">
        <v>31</v>
      </c>
      <c r="F261" s="19">
        <v>15.5</v>
      </c>
      <c r="G261" s="20"/>
      <c r="H261" s="21"/>
      <c r="I261" s="20"/>
      <c r="J261" s="21"/>
      <c r="K261" s="20"/>
      <c r="L261" s="22"/>
    </row>
    <row r="262" spans="1:14" ht="16.5">
      <c r="A262" s="48" t="s">
        <v>170</v>
      </c>
      <c r="B262" s="23" t="s">
        <v>21</v>
      </c>
      <c r="C262" s="16" t="s">
        <v>237</v>
      </c>
      <c r="D262" s="17" t="s">
        <v>238</v>
      </c>
      <c r="E262" s="18" t="s">
        <v>31</v>
      </c>
      <c r="F262" s="19">
        <v>10.8</v>
      </c>
      <c r="G262" s="20"/>
      <c r="H262" s="21"/>
      <c r="I262" s="20"/>
      <c r="J262" s="21"/>
      <c r="K262" s="20"/>
      <c r="L262" s="22"/>
    </row>
    <row r="263" spans="1:14" ht="16.5">
      <c r="A263" s="48" t="s">
        <v>200</v>
      </c>
      <c r="B263" s="23" t="s">
        <v>21</v>
      </c>
      <c r="C263" s="16" t="s">
        <v>194</v>
      </c>
      <c r="D263" s="17" t="s">
        <v>195</v>
      </c>
      <c r="E263" s="18" t="s">
        <v>24</v>
      </c>
      <c r="F263" s="19">
        <v>1</v>
      </c>
      <c r="G263" s="20"/>
      <c r="H263" s="21"/>
      <c r="I263" s="20"/>
      <c r="J263" s="21"/>
      <c r="K263" s="20"/>
      <c r="L263" s="22"/>
    </row>
    <row r="264" spans="1:14" ht="16.5">
      <c r="A264" s="48" t="s">
        <v>201</v>
      </c>
      <c r="B264" s="23" t="s">
        <v>21</v>
      </c>
      <c r="C264" s="16" t="s">
        <v>196</v>
      </c>
      <c r="D264" s="17" t="s">
        <v>197</v>
      </c>
      <c r="E264" s="18" t="s">
        <v>24</v>
      </c>
      <c r="F264" s="19">
        <v>1</v>
      </c>
      <c r="G264" s="20"/>
      <c r="H264" s="21"/>
      <c r="I264" s="20"/>
      <c r="J264" s="21"/>
      <c r="K264" s="20"/>
      <c r="L264" s="22"/>
    </row>
    <row r="265" spans="1:14" ht="16.5">
      <c r="A265" s="48" t="s">
        <v>219</v>
      </c>
      <c r="B265" s="23" t="s">
        <v>21</v>
      </c>
      <c r="C265" s="16" t="s">
        <v>198</v>
      </c>
      <c r="D265" s="17" t="s">
        <v>199</v>
      </c>
      <c r="E265" s="18" t="s">
        <v>24</v>
      </c>
      <c r="F265" s="19">
        <v>1</v>
      </c>
      <c r="G265" s="20"/>
      <c r="H265" s="21"/>
      <c r="I265" s="20"/>
      <c r="J265" s="21"/>
      <c r="K265" s="20"/>
      <c r="L265" s="22"/>
    </row>
    <row r="266" spans="1:14" ht="34.5" customHeight="1">
      <c r="A266" s="49" t="s">
        <v>220</v>
      </c>
      <c r="B266" s="68" t="s">
        <v>21</v>
      </c>
      <c r="C266" s="16" t="s">
        <v>320</v>
      </c>
      <c r="D266" s="17" t="s">
        <v>321</v>
      </c>
      <c r="E266" s="18" t="s">
        <v>24</v>
      </c>
      <c r="F266" s="19">
        <v>15</v>
      </c>
      <c r="G266" s="20"/>
      <c r="H266" s="21"/>
      <c r="I266" s="20"/>
      <c r="J266" s="21"/>
      <c r="K266" s="20"/>
      <c r="L266" s="22"/>
    </row>
    <row r="267" spans="1:14" ht="17.25" thickBot="1">
      <c r="A267" s="43"/>
      <c r="B267" s="44"/>
      <c r="C267" s="44"/>
      <c r="D267" s="45"/>
      <c r="E267" s="45"/>
      <c r="F267" s="46"/>
      <c r="G267" s="47"/>
      <c r="H267" s="47"/>
      <c r="I267" s="20"/>
      <c r="J267" s="47"/>
      <c r="K267" s="47"/>
      <c r="L267" s="47"/>
    </row>
    <row r="268" spans="1:14" ht="18">
      <c r="A268" s="207" t="s">
        <v>171</v>
      </c>
      <c r="B268" s="208"/>
      <c r="C268" s="208"/>
      <c r="D268" s="208"/>
      <c r="E268" s="208"/>
      <c r="F268" s="209"/>
      <c r="G268" s="198">
        <f>ROUND(H257+H217+H204,2)</f>
        <v>0</v>
      </c>
      <c r="H268" s="210"/>
      <c r="I268" s="198">
        <f>ROUND(J257+J217+J204,2)</f>
        <v>0</v>
      </c>
      <c r="J268" s="198"/>
      <c r="K268" s="198">
        <f>SUM(L257,L217,L204)</f>
        <v>0</v>
      </c>
      <c r="L268" s="198"/>
      <c r="M268" s="168">
        <f>I268+G268</f>
        <v>0</v>
      </c>
      <c r="N268" s="167"/>
    </row>
    <row r="269" spans="1:14">
      <c r="A269" s="206"/>
      <c r="B269" s="206"/>
      <c r="C269" s="206"/>
      <c r="D269" s="206"/>
      <c r="E269" s="206"/>
      <c r="F269" s="206"/>
      <c r="G269" s="206"/>
      <c r="H269" s="206"/>
      <c r="I269" s="206" t="e">
        <f>VLOOKUP(C269,Planilha7!A263:F4363,5,0)</f>
        <v>#N/A</v>
      </c>
      <c r="J269" s="206"/>
      <c r="K269" s="206"/>
      <c r="L269" s="206"/>
      <c r="M269" s="167">
        <f>M268-K268</f>
        <v>0</v>
      </c>
      <c r="N269" s="167"/>
    </row>
    <row r="270" spans="1:14" ht="15.75">
      <c r="A270" s="203" t="s">
        <v>239</v>
      </c>
      <c r="B270" s="203"/>
      <c r="C270" s="203"/>
      <c r="D270" s="203"/>
      <c r="E270" s="203"/>
      <c r="F270" s="203"/>
      <c r="G270" s="203"/>
      <c r="H270" s="203"/>
      <c r="I270" s="203" t="e">
        <f>VLOOKUP(C270,Planilha7!A264:F4364,5,0)</f>
        <v>#N/A</v>
      </c>
      <c r="J270" s="203"/>
      <c r="K270" s="203"/>
      <c r="L270" s="203"/>
    </row>
    <row r="271" spans="1:14" ht="16.5">
      <c r="A271" s="27" t="s">
        <v>13</v>
      </c>
      <c r="B271" s="28"/>
      <c r="C271" s="28"/>
      <c r="D271" s="29" t="s">
        <v>14</v>
      </c>
      <c r="E271" s="28"/>
      <c r="F271" s="30"/>
      <c r="G271" s="31"/>
      <c r="H271" s="32">
        <f>H272</f>
        <v>0</v>
      </c>
      <c r="I271" s="31"/>
      <c r="J271" s="32">
        <f>J272</f>
        <v>0</v>
      </c>
      <c r="K271" s="32"/>
      <c r="L271" s="33">
        <f>L272</f>
        <v>0</v>
      </c>
    </row>
    <row r="272" spans="1:14" ht="16.5">
      <c r="A272" s="34" t="s">
        <v>15</v>
      </c>
      <c r="B272" s="35"/>
      <c r="C272" s="35"/>
      <c r="D272" s="36" t="s">
        <v>173</v>
      </c>
      <c r="E272" s="35"/>
      <c r="F272" s="37"/>
      <c r="G272" s="38"/>
      <c r="H272" s="39">
        <f>SUM(H273:H279)</f>
        <v>0</v>
      </c>
      <c r="I272" s="38"/>
      <c r="J272" s="39">
        <f>SUM(J273:J279)</f>
        <v>0</v>
      </c>
      <c r="K272" s="39"/>
      <c r="L272" s="40">
        <f>SUM(L273:L279)</f>
        <v>0</v>
      </c>
    </row>
    <row r="273" spans="1:12" ht="16.5">
      <c r="A273" s="48" t="s">
        <v>174</v>
      </c>
      <c r="B273" s="23" t="s">
        <v>16</v>
      </c>
      <c r="C273" s="16" t="s">
        <v>17</v>
      </c>
      <c r="D273" s="17" t="s">
        <v>18</v>
      </c>
      <c r="E273" s="18" t="s">
        <v>19</v>
      </c>
      <c r="F273" s="19">
        <v>6</v>
      </c>
      <c r="G273" s="20"/>
      <c r="H273" s="21"/>
      <c r="I273" s="20"/>
      <c r="J273" s="21"/>
      <c r="K273" s="20"/>
      <c r="L273" s="22"/>
    </row>
    <row r="274" spans="1:12" ht="16.5">
      <c r="A274" s="48" t="s">
        <v>175</v>
      </c>
      <c r="B274" s="23" t="s">
        <v>21</v>
      </c>
      <c r="C274" s="16" t="s">
        <v>22</v>
      </c>
      <c r="D274" s="17" t="s">
        <v>23</v>
      </c>
      <c r="E274" s="18" t="s">
        <v>24</v>
      </c>
      <c r="F274" s="19">
        <v>1</v>
      </c>
      <c r="G274" s="20"/>
      <c r="H274" s="21"/>
      <c r="I274" s="20"/>
      <c r="J274" s="21"/>
      <c r="K274" s="20"/>
      <c r="L274" s="22"/>
    </row>
    <row r="275" spans="1:12" ht="16.5">
      <c r="A275" s="48" t="s">
        <v>176</v>
      </c>
      <c r="B275" s="23" t="s">
        <v>16</v>
      </c>
      <c r="C275" s="16" t="s">
        <v>203</v>
      </c>
      <c r="D275" s="17" t="s">
        <v>204</v>
      </c>
      <c r="E275" s="18" t="s">
        <v>19</v>
      </c>
      <c r="F275" s="19">
        <v>1.92</v>
      </c>
      <c r="G275" s="20"/>
      <c r="H275" s="21"/>
      <c r="I275" s="20"/>
      <c r="J275" s="21"/>
      <c r="K275" s="20"/>
      <c r="L275" s="22"/>
    </row>
    <row r="276" spans="1:12" ht="16.5">
      <c r="A276" s="48" t="s">
        <v>177</v>
      </c>
      <c r="B276" s="23" t="s">
        <v>16</v>
      </c>
      <c r="C276" s="16" t="s">
        <v>39</v>
      </c>
      <c r="D276" s="17" t="s">
        <v>40</v>
      </c>
      <c r="E276" s="18" t="s">
        <v>19</v>
      </c>
      <c r="F276" s="19">
        <v>12.65</v>
      </c>
      <c r="G276" s="20"/>
      <c r="H276" s="21"/>
      <c r="I276" s="20"/>
      <c r="J276" s="21"/>
      <c r="K276" s="20"/>
      <c r="L276" s="22"/>
    </row>
    <row r="277" spans="1:12" ht="16.5">
      <c r="A277" s="48" t="s">
        <v>180</v>
      </c>
      <c r="B277" s="23" t="s">
        <v>16</v>
      </c>
      <c r="C277" s="16" t="s">
        <v>46</v>
      </c>
      <c r="D277" s="17" t="s">
        <v>47</v>
      </c>
      <c r="E277" s="18" t="s">
        <v>44</v>
      </c>
      <c r="F277" s="19">
        <v>25.695599999999999</v>
      </c>
      <c r="G277" s="20"/>
      <c r="H277" s="21"/>
      <c r="I277" s="20"/>
      <c r="J277" s="21"/>
      <c r="K277" s="20"/>
      <c r="L277" s="22"/>
    </row>
    <row r="278" spans="1:12" ht="16.5">
      <c r="A278" s="48" t="s">
        <v>181</v>
      </c>
      <c r="B278" s="23" t="s">
        <v>16</v>
      </c>
      <c r="C278" s="16" t="s">
        <v>182</v>
      </c>
      <c r="D278" s="17" t="s">
        <v>183</v>
      </c>
      <c r="E278" s="18" t="s">
        <v>44</v>
      </c>
      <c r="F278" s="19">
        <v>4.1532</v>
      </c>
      <c r="G278" s="20"/>
      <c r="H278" s="21"/>
      <c r="I278" s="20"/>
      <c r="J278" s="21"/>
      <c r="K278" s="20"/>
      <c r="L278" s="22"/>
    </row>
    <row r="279" spans="1:12" ht="33">
      <c r="A279" s="48" t="s">
        <v>184</v>
      </c>
      <c r="B279" s="23" t="s">
        <v>16</v>
      </c>
      <c r="C279" s="16" t="s">
        <v>49</v>
      </c>
      <c r="D279" s="17" t="s">
        <v>50</v>
      </c>
      <c r="E279" s="18" t="s">
        <v>44</v>
      </c>
      <c r="F279" s="19">
        <v>4.1500000000000004</v>
      </c>
      <c r="G279" s="20"/>
      <c r="H279" s="21"/>
      <c r="I279" s="20"/>
      <c r="J279" s="21"/>
      <c r="K279" s="20"/>
      <c r="L279" s="22"/>
    </row>
    <row r="280" spans="1:12" ht="16.5">
      <c r="A280" s="24"/>
      <c r="B280" s="25"/>
      <c r="C280" s="25"/>
      <c r="D280" s="26"/>
      <c r="E280" s="26"/>
      <c r="F280" s="26"/>
      <c r="G280" s="26"/>
      <c r="H280" s="26"/>
      <c r="I280" s="20"/>
      <c r="J280" s="26"/>
      <c r="K280" s="26"/>
      <c r="L280" s="26"/>
    </row>
    <row r="281" spans="1:12" ht="16.5">
      <c r="A281" s="27" t="s">
        <v>51</v>
      </c>
      <c r="B281" s="28"/>
      <c r="C281" s="28"/>
      <c r="D281" s="29" t="s">
        <v>52</v>
      </c>
      <c r="E281" s="28"/>
      <c r="F281" s="30"/>
      <c r="G281" s="31"/>
      <c r="H281" s="32"/>
      <c r="I281" s="31"/>
      <c r="J281" s="32"/>
      <c r="K281" s="32"/>
      <c r="L281" s="33"/>
    </row>
    <row r="282" spans="1:12" ht="16.5">
      <c r="A282" s="34" t="s">
        <v>53</v>
      </c>
      <c r="B282" s="35"/>
      <c r="C282" s="35"/>
      <c r="D282" s="36" t="s">
        <v>54</v>
      </c>
      <c r="E282" s="35"/>
      <c r="F282" s="37"/>
      <c r="G282" s="38"/>
      <c r="H282" s="39"/>
      <c r="I282" s="38"/>
      <c r="J282" s="39"/>
      <c r="K282" s="39"/>
      <c r="L282" s="40"/>
    </row>
    <row r="283" spans="1:12" s="62" customFormat="1" ht="16.5">
      <c r="A283" s="48" t="s">
        <v>55</v>
      </c>
      <c r="B283" s="23" t="s">
        <v>16</v>
      </c>
      <c r="C283" s="16" t="s">
        <v>56</v>
      </c>
      <c r="D283" s="17" t="s">
        <v>57</v>
      </c>
      <c r="E283" s="18" t="s">
        <v>24</v>
      </c>
      <c r="F283" s="19">
        <v>1</v>
      </c>
      <c r="G283" s="20"/>
      <c r="H283" s="21"/>
      <c r="I283" s="20"/>
      <c r="J283" s="21"/>
      <c r="K283" s="20"/>
      <c r="L283" s="22"/>
    </row>
    <row r="284" spans="1:12" s="62" customFormat="1" ht="16.5">
      <c r="A284" s="48" t="s">
        <v>58</v>
      </c>
      <c r="B284" s="23" t="s">
        <v>16</v>
      </c>
      <c r="C284" s="16" t="s">
        <v>62</v>
      </c>
      <c r="D284" s="17" t="s">
        <v>63</v>
      </c>
      <c r="E284" s="18" t="s">
        <v>24</v>
      </c>
      <c r="F284" s="19">
        <v>1</v>
      </c>
      <c r="G284" s="20"/>
      <c r="H284" s="21"/>
      <c r="I284" s="20"/>
      <c r="J284" s="21"/>
      <c r="K284" s="20"/>
      <c r="L284" s="22"/>
    </row>
    <row r="285" spans="1:12" s="62" customFormat="1" ht="33">
      <c r="A285" s="48" t="s">
        <v>61</v>
      </c>
      <c r="B285" s="23" t="s">
        <v>16</v>
      </c>
      <c r="C285" s="16" t="s">
        <v>65</v>
      </c>
      <c r="D285" s="17" t="s">
        <v>66</v>
      </c>
      <c r="E285" s="18" t="s">
        <v>24</v>
      </c>
      <c r="F285" s="19">
        <v>1</v>
      </c>
      <c r="G285" s="20"/>
      <c r="H285" s="21"/>
      <c r="I285" s="20"/>
      <c r="J285" s="21"/>
      <c r="K285" s="20"/>
      <c r="L285" s="22"/>
    </row>
    <row r="286" spans="1:12" s="62" customFormat="1" ht="16.5">
      <c r="A286" s="48" t="s">
        <v>64</v>
      </c>
      <c r="B286" s="23" t="s">
        <v>16</v>
      </c>
      <c r="C286" s="16" t="s">
        <v>59</v>
      </c>
      <c r="D286" s="17" t="s">
        <v>60</v>
      </c>
      <c r="E286" s="18" t="s">
        <v>24</v>
      </c>
      <c r="F286" s="19">
        <v>1</v>
      </c>
      <c r="G286" s="20"/>
      <c r="H286" s="21"/>
      <c r="I286" s="20"/>
      <c r="J286" s="21"/>
      <c r="K286" s="20"/>
      <c r="L286" s="22"/>
    </row>
    <row r="287" spans="1:12" s="62" customFormat="1" ht="16.5">
      <c r="A287" s="48" t="s">
        <v>67</v>
      </c>
      <c r="B287" s="23" t="s">
        <v>16</v>
      </c>
      <c r="C287" s="16" t="s">
        <v>68</v>
      </c>
      <c r="D287" s="17" t="s">
        <v>69</v>
      </c>
      <c r="E287" s="18" t="s">
        <v>24</v>
      </c>
      <c r="F287" s="19">
        <v>1</v>
      </c>
      <c r="G287" s="20"/>
      <c r="H287" s="21"/>
      <c r="I287" s="20"/>
      <c r="J287" s="21"/>
      <c r="K287" s="20"/>
      <c r="L287" s="22"/>
    </row>
    <row r="288" spans="1:12" s="62" customFormat="1" ht="16.5">
      <c r="A288" s="48" t="s">
        <v>70</v>
      </c>
      <c r="B288" s="23" t="s">
        <v>16</v>
      </c>
      <c r="C288" s="16" t="s">
        <v>71</v>
      </c>
      <c r="D288" s="17" t="s">
        <v>72</v>
      </c>
      <c r="E288" s="18" t="s">
        <v>31</v>
      </c>
      <c r="F288" s="19">
        <v>5.35</v>
      </c>
      <c r="G288" s="20"/>
      <c r="H288" s="21"/>
      <c r="I288" s="20"/>
      <c r="J288" s="21"/>
      <c r="K288" s="20"/>
      <c r="L288" s="22"/>
    </row>
    <row r="289" spans="1:12" s="62" customFormat="1" ht="16.5">
      <c r="A289" s="48" t="s">
        <v>73</v>
      </c>
      <c r="B289" s="23" t="s">
        <v>16</v>
      </c>
      <c r="C289" s="16" t="s">
        <v>74</v>
      </c>
      <c r="D289" s="17" t="s">
        <v>75</v>
      </c>
      <c r="E289" s="18" t="s">
        <v>31</v>
      </c>
      <c r="F289" s="19">
        <v>226.99</v>
      </c>
      <c r="G289" s="20"/>
      <c r="H289" s="21"/>
      <c r="I289" s="20"/>
      <c r="J289" s="21"/>
      <c r="K289" s="20"/>
      <c r="L289" s="22"/>
    </row>
    <row r="290" spans="1:12" s="62" customFormat="1" ht="16.5">
      <c r="A290" s="48" t="s">
        <v>76</v>
      </c>
      <c r="B290" s="23" t="s">
        <v>16</v>
      </c>
      <c r="C290" s="16" t="s">
        <v>77</v>
      </c>
      <c r="D290" s="17" t="s">
        <v>78</v>
      </c>
      <c r="E290" s="18" t="s">
        <v>24</v>
      </c>
      <c r="F290" s="19">
        <v>1</v>
      </c>
      <c r="G290" s="20"/>
      <c r="H290" s="21"/>
      <c r="I290" s="20"/>
      <c r="J290" s="21"/>
      <c r="K290" s="20"/>
      <c r="L290" s="22"/>
    </row>
    <row r="291" spans="1:12" s="62" customFormat="1" ht="16.5">
      <c r="A291" s="48" t="s">
        <v>79</v>
      </c>
      <c r="B291" s="23" t="s">
        <v>16</v>
      </c>
      <c r="C291" s="16" t="s">
        <v>80</v>
      </c>
      <c r="D291" s="17" t="s">
        <v>240</v>
      </c>
      <c r="E291" s="18" t="s">
        <v>19</v>
      </c>
      <c r="F291" s="19">
        <v>112.121205856</v>
      </c>
      <c r="G291" s="20"/>
      <c r="H291" s="21"/>
      <c r="I291" s="20"/>
      <c r="J291" s="21"/>
      <c r="K291" s="20"/>
      <c r="L291" s="22"/>
    </row>
    <row r="292" spans="1:12" s="62" customFormat="1" ht="16.5">
      <c r="A292" s="48" t="s">
        <v>82</v>
      </c>
      <c r="B292" s="23" t="s">
        <v>16</v>
      </c>
      <c r="C292" s="16" t="s">
        <v>83</v>
      </c>
      <c r="D292" s="17" t="s">
        <v>84</v>
      </c>
      <c r="E292" s="18" t="s">
        <v>24</v>
      </c>
      <c r="F292" s="19">
        <v>4</v>
      </c>
      <c r="G292" s="20"/>
      <c r="H292" s="21"/>
      <c r="I292" s="20"/>
      <c r="J292" s="21"/>
      <c r="K292" s="20"/>
      <c r="L292" s="22"/>
    </row>
    <row r="293" spans="1:12" s="63" customFormat="1" ht="16.5">
      <c r="A293" s="48" t="s">
        <v>85</v>
      </c>
      <c r="B293" s="23" t="s">
        <v>16</v>
      </c>
      <c r="C293" s="16" t="s">
        <v>210</v>
      </c>
      <c r="D293" s="17" t="s">
        <v>211</v>
      </c>
      <c r="E293" s="18" t="s">
        <v>24</v>
      </c>
      <c r="F293" s="19">
        <v>1</v>
      </c>
      <c r="G293" s="20"/>
      <c r="H293" s="21"/>
      <c r="I293" s="20"/>
      <c r="J293" s="21"/>
      <c r="K293" s="20"/>
      <c r="L293" s="22"/>
    </row>
    <row r="294" spans="1:12" ht="16.5">
      <c r="A294" s="64"/>
      <c r="B294" s="65"/>
      <c r="C294" s="65"/>
      <c r="D294" s="66"/>
      <c r="E294" s="66"/>
      <c r="F294" s="66"/>
      <c r="G294" s="66"/>
      <c r="H294" s="66"/>
      <c r="I294" s="20"/>
      <c r="J294" s="66"/>
      <c r="K294" s="66"/>
      <c r="L294" s="66"/>
    </row>
    <row r="295" spans="1:12" ht="16.5">
      <c r="A295" s="34" t="s">
        <v>88</v>
      </c>
      <c r="B295" s="35"/>
      <c r="C295" s="35"/>
      <c r="D295" s="36" t="s">
        <v>89</v>
      </c>
      <c r="E295" s="35"/>
      <c r="F295" s="37"/>
      <c r="G295" s="38"/>
      <c r="H295" s="39"/>
      <c r="I295" s="38"/>
      <c r="J295" s="39"/>
      <c r="K295" s="39"/>
      <c r="L295" s="40"/>
    </row>
    <row r="296" spans="1:12" ht="16.5">
      <c r="A296" s="48" t="s">
        <v>90</v>
      </c>
      <c r="B296" s="23" t="s">
        <v>16</v>
      </c>
      <c r="C296" s="16" t="s">
        <v>91</v>
      </c>
      <c r="D296" s="17" t="s">
        <v>92</v>
      </c>
      <c r="E296" s="18" t="s">
        <v>24</v>
      </c>
      <c r="F296" s="19">
        <v>5</v>
      </c>
      <c r="G296" s="20"/>
      <c r="H296" s="21"/>
      <c r="I296" s="20"/>
      <c r="J296" s="21"/>
      <c r="K296" s="20"/>
      <c r="L296" s="22"/>
    </row>
    <row r="297" spans="1:12" ht="16.5">
      <c r="A297" s="48" t="s">
        <v>93</v>
      </c>
      <c r="B297" s="23" t="s">
        <v>16</v>
      </c>
      <c r="C297" s="16" t="s">
        <v>94</v>
      </c>
      <c r="D297" s="17" t="s">
        <v>95</v>
      </c>
      <c r="E297" s="18" t="s">
        <v>24</v>
      </c>
      <c r="F297" s="19">
        <v>4</v>
      </c>
      <c r="G297" s="20"/>
      <c r="H297" s="21"/>
      <c r="I297" s="20"/>
      <c r="J297" s="21"/>
      <c r="K297" s="20"/>
      <c r="L297" s="22"/>
    </row>
    <row r="298" spans="1:12" ht="16.5">
      <c r="A298" s="48" t="s">
        <v>96</v>
      </c>
      <c r="B298" s="23" t="s">
        <v>16</v>
      </c>
      <c r="C298" s="16" t="s">
        <v>97</v>
      </c>
      <c r="D298" s="17" t="s">
        <v>98</v>
      </c>
      <c r="E298" s="18" t="s">
        <v>24</v>
      </c>
      <c r="F298" s="19">
        <v>4</v>
      </c>
      <c r="G298" s="20"/>
      <c r="H298" s="21"/>
      <c r="I298" s="20"/>
      <c r="J298" s="21"/>
      <c r="K298" s="20"/>
      <c r="L298" s="22"/>
    </row>
    <row r="299" spans="1:12" ht="33">
      <c r="A299" s="48" t="s">
        <v>99</v>
      </c>
      <c r="B299" s="23" t="s">
        <v>16</v>
      </c>
      <c r="C299" s="16" t="s">
        <v>100</v>
      </c>
      <c r="D299" s="17" t="s">
        <v>101</v>
      </c>
      <c r="E299" s="18" t="s">
        <v>24</v>
      </c>
      <c r="F299" s="19">
        <v>1</v>
      </c>
      <c r="G299" s="20"/>
      <c r="H299" s="21"/>
      <c r="I299" s="20"/>
      <c r="J299" s="21"/>
      <c r="K299" s="20"/>
      <c r="L299" s="22"/>
    </row>
    <row r="300" spans="1:12" ht="33">
      <c r="A300" s="48" t="s">
        <v>102</v>
      </c>
      <c r="B300" s="23" t="s">
        <v>16</v>
      </c>
      <c r="C300" s="16" t="s">
        <v>103</v>
      </c>
      <c r="D300" s="17" t="s">
        <v>104</v>
      </c>
      <c r="E300" s="18" t="s">
        <v>24</v>
      </c>
      <c r="F300" s="19">
        <v>22</v>
      </c>
      <c r="G300" s="20"/>
      <c r="H300" s="21"/>
      <c r="I300" s="20"/>
      <c r="J300" s="21"/>
      <c r="K300" s="20"/>
      <c r="L300" s="22"/>
    </row>
    <row r="301" spans="1:12" ht="16.5">
      <c r="A301" s="48" t="s">
        <v>105</v>
      </c>
      <c r="B301" s="23" t="s">
        <v>21</v>
      </c>
      <c r="C301" s="16" t="s">
        <v>8534</v>
      </c>
      <c r="D301" s="17" t="s">
        <v>8535</v>
      </c>
      <c r="E301" s="18" t="s">
        <v>24</v>
      </c>
      <c r="F301" s="19">
        <v>1</v>
      </c>
      <c r="G301" s="20"/>
      <c r="H301" s="21"/>
      <c r="I301" s="20"/>
      <c r="J301" s="21"/>
      <c r="K301" s="20"/>
      <c r="L301" s="22"/>
    </row>
    <row r="302" spans="1:12" ht="16.5">
      <c r="A302" s="48" t="s">
        <v>106</v>
      </c>
      <c r="B302" s="23" t="s">
        <v>16</v>
      </c>
      <c r="C302" s="16" t="s">
        <v>107</v>
      </c>
      <c r="D302" s="17" t="s">
        <v>108</v>
      </c>
      <c r="E302" s="18" t="s">
        <v>31</v>
      </c>
      <c r="F302" s="19">
        <v>115</v>
      </c>
      <c r="G302" s="20"/>
      <c r="H302" s="21"/>
      <c r="I302" s="20"/>
      <c r="J302" s="21"/>
      <c r="K302" s="20"/>
      <c r="L302" s="22"/>
    </row>
    <row r="303" spans="1:12" ht="16.5">
      <c r="A303" s="48" t="s">
        <v>109</v>
      </c>
      <c r="B303" s="23" t="s">
        <v>16</v>
      </c>
      <c r="C303" s="16" t="s">
        <v>188</v>
      </c>
      <c r="D303" s="17" t="s">
        <v>189</v>
      </c>
      <c r="E303" s="18" t="s">
        <v>112</v>
      </c>
      <c r="F303" s="19">
        <v>69</v>
      </c>
      <c r="G303" s="20"/>
      <c r="H303" s="21"/>
      <c r="I303" s="20"/>
      <c r="J303" s="21"/>
      <c r="K303" s="20"/>
      <c r="L303" s="22"/>
    </row>
    <row r="304" spans="1:12" ht="16.5">
      <c r="A304" s="48" t="s">
        <v>113</v>
      </c>
      <c r="B304" s="23" t="s">
        <v>16</v>
      </c>
      <c r="C304" s="16" t="s">
        <v>114</v>
      </c>
      <c r="D304" s="17" t="s">
        <v>115</v>
      </c>
      <c r="E304" s="18" t="s">
        <v>31</v>
      </c>
      <c r="F304" s="19">
        <v>230</v>
      </c>
      <c r="G304" s="20"/>
      <c r="H304" s="21"/>
      <c r="I304" s="20"/>
      <c r="J304" s="21"/>
      <c r="K304" s="20"/>
      <c r="L304" s="22"/>
    </row>
    <row r="305" spans="1:12" ht="16.5">
      <c r="A305" s="48" t="s">
        <v>116</v>
      </c>
      <c r="B305" s="23" t="s">
        <v>16</v>
      </c>
      <c r="C305" s="16" t="s">
        <v>117</v>
      </c>
      <c r="D305" s="17" t="s">
        <v>118</v>
      </c>
      <c r="E305" s="18" t="s">
        <v>112</v>
      </c>
      <c r="F305" s="19">
        <v>23</v>
      </c>
      <c r="G305" s="20"/>
      <c r="H305" s="21"/>
      <c r="I305" s="20"/>
      <c r="J305" s="21"/>
      <c r="K305" s="20"/>
      <c r="L305" s="22"/>
    </row>
    <row r="306" spans="1:12" ht="16.5">
      <c r="A306" s="48" t="s">
        <v>119</v>
      </c>
      <c r="B306" s="23" t="s">
        <v>16</v>
      </c>
      <c r="C306" s="16" t="s">
        <v>120</v>
      </c>
      <c r="D306" s="17" t="s">
        <v>121</v>
      </c>
      <c r="E306" s="18" t="s">
        <v>24</v>
      </c>
      <c r="F306" s="19">
        <v>7</v>
      </c>
      <c r="G306" s="20"/>
      <c r="H306" s="21"/>
      <c r="I306" s="20"/>
      <c r="J306" s="21"/>
      <c r="K306" s="20"/>
      <c r="L306" s="22"/>
    </row>
    <row r="307" spans="1:12" ht="16.5">
      <c r="A307" s="49" t="s">
        <v>122</v>
      </c>
      <c r="B307" s="61" t="s">
        <v>16</v>
      </c>
      <c r="C307" s="41" t="s">
        <v>123</v>
      </c>
      <c r="D307" s="17" t="s">
        <v>124</v>
      </c>
      <c r="E307" s="18" t="s">
        <v>31</v>
      </c>
      <c r="F307" s="42">
        <v>1055.33</v>
      </c>
      <c r="G307" s="20"/>
      <c r="H307" s="21"/>
      <c r="I307" s="20"/>
      <c r="J307" s="21"/>
      <c r="K307" s="20"/>
      <c r="L307" s="22"/>
    </row>
    <row r="308" spans="1:12" ht="16.5">
      <c r="A308" s="48" t="s">
        <v>125</v>
      </c>
      <c r="B308" s="23" t="s">
        <v>16</v>
      </c>
      <c r="C308" s="16" t="s">
        <v>126</v>
      </c>
      <c r="D308" s="17" t="s">
        <v>127</v>
      </c>
      <c r="E308" s="18" t="s">
        <v>31</v>
      </c>
      <c r="F308" s="19">
        <v>60.19</v>
      </c>
      <c r="G308" s="20"/>
      <c r="H308" s="21"/>
      <c r="I308" s="20"/>
      <c r="J308" s="21"/>
      <c r="K308" s="20"/>
      <c r="L308" s="22"/>
    </row>
    <row r="309" spans="1:12" ht="16.5">
      <c r="A309" s="48" t="s">
        <v>128</v>
      </c>
      <c r="B309" s="23" t="s">
        <v>16</v>
      </c>
      <c r="C309" s="16" t="s">
        <v>129</v>
      </c>
      <c r="D309" s="17" t="s">
        <v>130</v>
      </c>
      <c r="E309" s="18" t="s">
        <v>31</v>
      </c>
      <c r="F309" s="19">
        <v>125.81</v>
      </c>
      <c r="G309" s="20"/>
      <c r="H309" s="21"/>
      <c r="I309" s="20"/>
      <c r="J309" s="21"/>
      <c r="K309" s="20"/>
      <c r="L309" s="22"/>
    </row>
    <row r="310" spans="1:12" ht="16.5">
      <c r="A310" s="48" t="s">
        <v>131</v>
      </c>
      <c r="B310" s="23" t="s">
        <v>16</v>
      </c>
      <c r="C310" s="16" t="s">
        <v>132</v>
      </c>
      <c r="D310" s="17" t="s">
        <v>133</v>
      </c>
      <c r="E310" s="18" t="s">
        <v>112</v>
      </c>
      <c r="F310" s="19">
        <v>8</v>
      </c>
      <c r="G310" s="20"/>
      <c r="H310" s="21"/>
      <c r="I310" s="20"/>
      <c r="J310" s="21"/>
      <c r="K310" s="20"/>
      <c r="L310" s="22"/>
    </row>
    <row r="311" spans="1:12" ht="16.5">
      <c r="A311" s="24"/>
      <c r="B311" s="25"/>
      <c r="C311" s="25"/>
      <c r="D311" s="26"/>
      <c r="E311" s="26"/>
      <c r="F311" s="26"/>
      <c r="G311" s="26"/>
      <c r="H311" s="26"/>
      <c r="I311" s="20"/>
      <c r="J311" s="26"/>
      <c r="K311" s="26"/>
      <c r="L311" s="26"/>
    </row>
    <row r="312" spans="1:12" ht="16.5">
      <c r="A312" s="34" t="s">
        <v>134</v>
      </c>
      <c r="B312" s="35"/>
      <c r="C312" s="35"/>
      <c r="D312" s="36" t="s">
        <v>135</v>
      </c>
      <c r="E312" s="35"/>
      <c r="F312" s="37"/>
      <c r="G312" s="38"/>
      <c r="H312" s="39"/>
      <c r="I312" s="38"/>
      <c r="J312" s="39"/>
      <c r="K312" s="39"/>
      <c r="L312" s="40"/>
    </row>
    <row r="313" spans="1:12" ht="16.5">
      <c r="A313" s="48" t="s">
        <v>136</v>
      </c>
      <c r="B313" s="23" t="s">
        <v>16</v>
      </c>
      <c r="C313" s="16" t="s">
        <v>226</v>
      </c>
      <c r="D313" s="17" t="s">
        <v>227</v>
      </c>
      <c r="E313" s="18" t="s">
        <v>24</v>
      </c>
      <c r="F313" s="19">
        <v>1</v>
      </c>
      <c r="G313" s="20"/>
      <c r="H313" s="21"/>
      <c r="I313" s="20"/>
      <c r="J313" s="21"/>
      <c r="K313" s="20"/>
      <c r="L313" s="22"/>
    </row>
    <row r="314" spans="1:12" ht="16.5">
      <c r="A314" s="48" t="s">
        <v>139</v>
      </c>
      <c r="B314" s="23" t="s">
        <v>16</v>
      </c>
      <c r="C314" s="16" t="s">
        <v>137</v>
      </c>
      <c r="D314" s="17" t="s">
        <v>138</v>
      </c>
      <c r="E314" s="18" t="s">
        <v>24</v>
      </c>
      <c r="F314" s="19">
        <v>6</v>
      </c>
      <c r="G314" s="20"/>
      <c r="H314" s="21"/>
      <c r="I314" s="20"/>
      <c r="J314" s="21"/>
      <c r="K314" s="20"/>
      <c r="L314" s="22"/>
    </row>
    <row r="315" spans="1:12" ht="16.5">
      <c r="A315" s="48" t="s">
        <v>142</v>
      </c>
      <c r="B315" s="23" t="s">
        <v>16</v>
      </c>
      <c r="C315" s="16" t="s">
        <v>140</v>
      </c>
      <c r="D315" s="17" t="s">
        <v>141</v>
      </c>
      <c r="E315" s="18" t="s">
        <v>24</v>
      </c>
      <c r="F315" s="19">
        <v>5</v>
      </c>
      <c r="G315" s="20"/>
      <c r="H315" s="21"/>
      <c r="I315" s="20"/>
      <c r="J315" s="21"/>
      <c r="K315" s="20"/>
      <c r="L315" s="22"/>
    </row>
    <row r="316" spans="1:12" ht="46.5" customHeight="1">
      <c r="A316" s="49" t="s">
        <v>146</v>
      </c>
      <c r="B316" s="61" t="s">
        <v>16</v>
      </c>
      <c r="C316" s="41" t="s">
        <v>151</v>
      </c>
      <c r="D316" s="17" t="s">
        <v>152</v>
      </c>
      <c r="E316" s="18" t="s">
        <v>24</v>
      </c>
      <c r="F316" s="42">
        <v>35</v>
      </c>
      <c r="G316" s="20"/>
      <c r="H316" s="21"/>
      <c r="I316" s="20"/>
      <c r="J316" s="21"/>
      <c r="K316" s="20"/>
      <c r="L316" s="22"/>
    </row>
    <row r="317" spans="1:12" ht="33">
      <c r="A317" s="48" t="s">
        <v>150</v>
      </c>
      <c r="B317" s="23" t="s">
        <v>16</v>
      </c>
      <c r="C317" s="16" t="s">
        <v>154</v>
      </c>
      <c r="D317" s="17" t="s">
        <v>155</v>
      </c>
      <c r="E317" s="18" t="s">
        <v>112</v>
      </c>
      <c r="F317" s="19">
        <v>2</v>
      </c>
      <c r="G317" s="20"/>
      <c r="H317" s="21"/>
      <c r="I317" s="20"/>
      <c r="J317" s="21"/>
      <c r="K317" s="20"/>
      <c r="L317" s="22"/>
    </row>
    <row r="318" spans="1:12" ht="16.5">
      <c r="A318" s="24"/>
      <c r="B318" s="23"/>
      <c r="C318" s="16"/>
      <c r="D318" s="17"/>
      <c r="E318" s="18"/>
      <c r="F318" s="26"/>
      <c r="G318" s="26"/>
      <c r="H318" s="26"/>
      <c r="I318" s="20"/>
      <c r="J318" s="26"/>
      <c r="K318" s="26"/>
      <c r="L318" s="26"/>
    </row>
    <row r="319" spans="1:12" ht="16.5">
      <c r="A319" s="27" t="s">
        <v>156</v>
      </c>
      <c r="B319" s="28"/>
      <c r="C319" s="28"/>
      <c r="D319" s="29" t="s">
        <v>157</v>
      </c>
      <c r="E319" s="28"/>
      <c r="F319" s="30"/>
      <c r="G319" s="31"/>
      <c r="H319" s="32"/>
      <c r="I319" s="31"/>
      <c r="J319" s="32"/>
      <c r="K319" s="32"/>
      <c r="L319" s="33"/>
    </row>
    <row r="320" spans="1:12" ht="16.5">
      <c r="A320" s="48" t="s">
        <v>158</v>
      </c>
      <c r="B320" s="23" t="s">
        <v>16</v>
      </c>
      <c r="C320" s="16" t="s">
        <v>159</v>
      </c>
      <c r="D320" s="17" t="s">
        <v>160</v>
      </c>
      <c r="E320" s="18" t="s">
        <v>44</v>
      </c>
      <c r="F320" s="19">
        <v>23.5673420105567</v>
      </c>
      <c r="G320" s="20"/>
      <c r="H320" s="21"/>
      <c r="I320" s="20"/>
      <c r="J320" s="21"/>
      <c r="K320" s="20"/>
      <c r="L320" s="22"/>
    </row>
    <row r="321" spans="1:13" ht="16.5">
      <c r="A321" s="48" t="s">
        <v>161</v>
      </c>
      <c r="B321" s="23" t="s">
        <v>16</v>
      </c>
      <c r="C321" s="16" t="s">
        <v>192</v>
      </c>
      <c r="D321" s="17" t="s">
        <v>193</v>
      </c>
      <c r="E321" s="18" t="s">
        <v>44</v>
      </c>
      <c r="F321" s="19">
        <v>4.1532</v>
      </c>
      <c r="G321" s="20"/>
      <c r="H321" s="21"/>
      <c r="I321" s="20"/>
      <c r="J321" s="21"/>
      <c r="K321" s="20"/>
      <c r="L321" s="22"/>
    </row>
    <row r="322" spans="1:13" ht="16.5">
      <c r="A322" s="48" t="s">
        <v>164</v>
      </c>
      <c r="B322" s="23" t="s">
        <v>16</v>
      </c>
      <c r="C322" s="16" t="s">
        <v>165</v>
      </c>
      <c r="D322" s="17" t="s">
        <v>166</v>
      </c>
      <c r="E322" s="18" t="s">
        <v>19</v>
      </c>
      <c r="F322" s="19">
        <v>12.65</v>
      </c>
      <c r="G322" s="20"/>
      <c r="H322" s="21"/>
      <c r="I322" s="20"/>
      <c r="J322" s="21"/>
      <c r="K322" s="20"/>
      <c r="L322" s="22"/>
    </row>
    <row r="323" spans="1:13" ht="16.5">
      <c r="A323" s="48" t="s">
        <v>167</v>
      </c>
      <c r="B323" s="23" t="s">
        <v>21</v>
      </c>
      <c r="C323" s="16" t="s">
        <v>196</v>
      </c>
      <c r="D323" s="17" t="s">
        <v>197</v>
      </c>
      <c r="E323" s="18" t="s">
        <v>24</v>
      </c>
      <c r="F323" s="19">
        <v>1</v>
      </c>
      <c r="G323" s="20"/>
      <c r="H323" s="21"/>
      <c r="I323" s="20"/>
      <c r="J323" s="21"/>
      <c r="K323" s="20"/>
      <c r="L323" s="22"/>
    </row>
    <row r="324" spans="1:13" ht="16.5">
      <c r="A324" s="48" t="s">
        <v>170</v>
      </c>
      <c r="B324" s="23" t="s">
        <v>21</v>
      </c>
      <c r="C324" s="16" t="s">
        <v>235</v>
      </c>
      <c r="D324" s="17" t="s">
        <v>236</v>
      </c>
      <c r="E324" s="18" t="s">
        <v>31</v>
      </c>
      <c r="F324" s="19">
        <v>32.450000000000003</v>
      </c>
      <c r="G324" s="20"/>
      <c r="H324" s="21"/>
      <c r="I324" s="20"/>
      <c r="J324" s="21"/>
      <c r="K324" s="20"/>
      <c r="L324" s="22"/>
    </row>
    <row r="325" spans="1:13" ht="34.5" customHeight="1">
      <c r="A325" s="49" t="s">
        <v>200</v>
      </c>
      <c r="B325" s="68" t="s">
        <v>21</v>
      </c>
      <c r="C325" s="16" t="s">
        <v>320</v>
      </c>
      <c r="D325" s="17" t="s">
        <v>321</v>
      </c>
      <c r="E325" s="18" t="s">
        <v>24</v>
      </c>
      <c r="F325" s="19">
        <v>15</v>
      </c>
      <c r="G325" s="20"/>
      <c r="H325" s="21"/>
      <c r="I325" s="20"/>
      <c r="J325" s="21"/>
      <c r="K325" s="20"/>
      <c r="L325" s="22"/>
    </row>
    <row r="326" spans="1:13" ht="17.25" thickBot="1">
      <c r="A326" s="43"/>
      <c r="B326" s="44"/>
      <c r="C326" s="44"/>
      <c r="D326" s="45"/>
      <c r="E326" s="45"/>
      <c r="F326" s="46"/>
      <c r="G326" s="47"/>
      <c r="H326" s="47"/>
      <c r="I326" s="20"/>
      <c r="J326" s="47"/>
      <c r="K326" s="47"/>
      <c r="L326" s="47"/>
    </row>
    <row r="327" spans="1:13" ht="18">
      <c r="A327" s="197" t="s">
        <v>171</v>
      </c>
      <c r="B327" s="197"/>
      <c r="C327" s="197"/>
      <c r="D327" s="197"/>
      <c r="E327" s="197"/>
      <c r="F327" s="197"/>
      <c r="G327" s="188">
        <f>ROUND(H271+H281+H319,2)</f>
        <v>0</v>
      </c>
      <c r="H327" s="188"/>
      <c r="I327" s="188">
        <f>ROUND(J271+J281+J319,2)</f>
        <v>0</v>
      </c>
      <c r="J327" s="188"/>
      <c r="K327" s="198">
        <f>SUM(L319,L281,L271)</f>
        <v>0</v>
      </c>
      <c r="L327" s="198"/>
      <c r="M327" s="168">
        <f>I327+G327</f>
        <v>0</v>
      </c>
    </row>
    <row r="328" spans="1:13">
      <c r="A328" s="206"/>
      <c r="B328" s="206"/>
      <c r="C328" s="206"/>
      <c r="D328" s="206"/>
      <c r="E328" s="206"/>
      <c r="F328" s="206"/>
      <c r="G328" s="206"/>
      <c r="H328" s="206"/>
      <c r="I328" s="206" t="e">
        <f>VLOOKUP(C328,Planilha7!A322:F4422,5,0)</f>
        <v>#N/A</v>
      </c>
      <c r="J328" s="206"/>
      <c r="K328" s="206"/>
      <c r="L328" s="206"/>
      <c r="M328" s="167">
        <f>M327-K327</f>
        <v>0</v>
      </c>
    </row>
    <row r="329" spans="1:13" ht="15.75">
      <c r="A329" s="203" t="s">
        <v>242</v>
      </c>
      <c r="B329" s="203"/>
      <c r="C329" s="203"/>
      <c r="D329" s="203"/>
      <c r="E329" s="203"/>
      <c r="F329" s="203"/>
      <c r="G329" s="203"/>
      <c r="H329" s="203"/>
      <c r="I329" s="203" t="e">
        <f>VLOOKUP(C329,Planilha7!A323:F4423,5,0)</f>
        <v>#N/A</v>
      </c>
      <c r="J329" s="203"/>
      <c r="K329" s="203"/>
      <c r="L329" s="203"/>
    </row>
    <row r="330" spans="1:13" ht="16.5">
      <c r="A330" s="27" t="s">
        <v>13</v>
      </c>
      <c r="B330" s="28"/>
      <c r="C330" s="28"/>
      <c r="D330" s="29" t="s">
        <v>14</v>
      </c>
      <c r="E330" s="28"/>
      <c r="F330" s="30"/>
      <c r="G330" s="31"/>
      <c r="H330" s="32">
        <f>H331</f>
        <v>0</v>
      </c>
      <c r="I330" s="31"/>
      <c r="J330" s="32">
        <f>J331</f>
        <v>0</v>
      </c>
      <c r="K330" s="32"/>
      <c r="L330" s="33">
        <f>L331</f>
        <v>0</v>
      </c>
    </row>
    <row r="331" spans="1:13" ht="16.5">
      <c r="A331" s="34" t="s">
        <v>15</v>
      </c>
      <c r="B331" s="35"/>
      <c r="C331" s="35"/>
      <c r="D331" s="36" t="s">
        <v>173</v>
      </c>
      <c r="E331" s="35"/>
      <c r="F331" s="37"/>
      <c r="G331" s="38"/>
      <c r="H331" s="39">
        <f>SUM(H332:H339)</f>
        <v>0</v>
      </c>
      <c r="I331" s="38"/>
      <c r="J331" s="39">
        <f>SUM(J332:J339)</f>
        <v>0</v>
      </c>
      <c r="K331" s="39"/>
      <c r="L331" s="40">
        <f>SUM(L332:L339)</f>
        <v>0</v>
      </c>
    </row>
    <row r="332" spans="1:13" ht="16.5">
      <c r="A332" s="48" t="s">
        <v>174</v>
      </c>
      <c r="B332" s="23" t="s">
        <v>16</v>
      </c>
      <c r="C332" s="16" t="s">
        <v>17</v>
      </c>
      <c r="D332" s="17" t="s">
        <v>18</v>
      </c>
      <c r="E332" s="18" t="s">
        <v>19</v>
      </c>
      <c r="F332" s="19">
        <v>6</v>
      </c>
      <c r="G332" s="20"/>
      <c r="H332" s="21"/>
      <c r="I332" s="20"/>
      <c r="J332" s="21"/>
      <c r="K332" s="20"/>
      <c r="L332" s="22"/>
    </row>
    <row r="333" spans="1:13" ht="16.5">
      <c r="A333" s="48" t="s">
        <v>175</v>
      </c>
      <c r="B333" s="23" t="s">
        <v>21</v>
      </c>
      <c r="C333" s="16" t="s">
        <v>22</v>
      </c>
      <c r="D333" s="17" t="s">
        <v>23</v>
      </c>
      <c r="E333" s="18" t="s">
        <v>24</v>
      </c>
      <c r="F333" s="19">
        <v>1</v>
      </c>
      <c r="G333" s="20"/>
      <c r="H333" s="21"/>
      <c r="I333" s="20"/>
      <c r="J333" s="21"/>
      <c r="K333" s="20"/>
      <c r="L333" s="22"/>
    </row>
    <row r="334" spans="1:13" ht="16.5">
      <c r="A334" s="48" t="s">
        <v>176</v>
      </c>
      <c r="B334" s="23" t="s">
        <v>16</v>
      </c>
      <c r="C334" s="16" t="s">
        <v>39</v>
      </c>
      <c r="D334" s="17" t="s">
        <v>40</v>
      </c>
      <c r="E334" s="18" t="s">
        <v>19</v>
      </c>
      <c r="F334" s="19">
        <v>18.164999999999999</v>
      </c>
      <c r="G334" s="20"/>
      <c r="H334" s="21"/>
      <c r="I334" s="20"/>
      <c r="J334" s="21"/>
      <c r="K334" s="20"/>
      <c r="L334" s="22"/>
    </row>
    <row r="335" spans="1:13" ht="16.5">
      <c r="A335" s="48" t="s">
        <v>177</v>
      </c>
      <c r="B335" s="23" t="s">
        <v>16</v>
      </c>
      <c r="C335" s="16" t="s">
        <v>42</v>
      </c>
      <c r="D335" s="17" t="s">
        <v>43</v>
      </c>
      <c r="E335" s="18" t="s">
        <v>44</v>
      </c>
      <c r="F335" s="19">
        <v>0.40500000000000003</v>
      </c>
      <c r="G335" s="20"/>
      <c r="H335" s="21"/>
      <c r="I335" s="20"/>
      <c r="J335" s="21"/>
      <c r="K335" s="20"/>
      <c r="L335" s="22"/>
    </row>
    <row r="336" spans="1:13" ht="16.5">
      <c r="A336" s="48" t="s">
        <v>180</v>
      </c>
      <c r="B336" s="23" t="s">
        <v>16</v>
      </c>
      <c r="C336" s="16" t="s">
        <v>243</v>
      </c>
      <c r="D336" s="17" t="s">
        <v>244</v>
      </c>
      <c r="E336" s="18" t="s">
        <v>31</v>
      </c>
      <c r="F336" s="19">
        <v>75.28</v>
      </c>
      <c r="G336" s="20"/>
      <c r="H336" s="21"/>
      <c r="I336" s="20"/>
      <c r="J336" s="21"/>
      <c r="K336" s="20"/>
      <c r="L336" s="22"/>
    </row>
    <row r="337" spans="1:12" ht="16.5">
      <c r="A337" s="48" t="s">
        <v>181</v>
      </c>
      <c r="B337" s="23" t="s">
        <v>16</v>
      </c>
      <c r="C337" s="16" t="s">
        <v>46</v>
      </c>
      <c r="D337" s="17" t="s">
        <v>47</v>
      </c>
      <c r="E337" s="18" t="s">
        <v>44</v>
      </c>
      <c r="F337" s="19">
        <v>10.523999999999999</v>
      </c>
      <c r="G337" s="20"/>
      <c r="H337" s="21"/>
      <c r="I337" s="20"/>
      <c r="J337" s="21"/>
      <c r="K337" s="20"/>
      <c r="L337" s="22"/>
    </row>
    <row r="338" spans="1:12" ht="16.5">
      <c r="A338" s="48" t="s">
        <v>184</v>
      </c>
      <c r="B338" s="23" t="s">
        <v>16</v>
      </c>
      <c r="C338" s="16" t="s">
        <v>182</v>
      </c>
      <c r="D338" s="17" t="s">
        <v>183</v>
      </c>
      <c r="E338" s="18" t="s">
        <v>44</v>
      </c>
      <c r="F338" s="19">
        <v>3.4815999999999998</v>
      </c>
      <c r="G338" s="20"/>
      <c r="H338" s="21"/>
      <c r="I338" s="20"/>
      <c r="J338" s="21"/>
      <c r="K338" s="20"/>
      <c r="L338" s="22"/>
    </row>
    <row r="339" spans="1:12" ht="33">
      <c r="A339" s="48" t="s">
        <v>223</v>
      </c>
      <c r="B339" s="23" t="s">
        <v>16</v>
      </c>
      <c r="C339" s="16" t="s">
        <v>49</v>
      </c>
      <c r="D339" s="17" t="s">
        <v>50</v>
      </c>
      <c r="E339" s="18" t="s">
        <v>44</v>
      </c>
      <c r="F339" s="19">
        <v>3.89</v>
      </c>
      <c r="G339" s="20"/>
      <c r="H339" s="21"/>
      <c r="I339" s="20"/>
      <c r="J339" s="21"/>
      <c r="K339" s="20"/>
      <c r="L339" s="22"/>
    </row>
    <row r="340" spans="1:12" ht="16.5">
      <c r="A340" s="24"/>
      <c r="B340" s="25"/>
      <c r="C340" s="25"/>
      <c r="D340" s="26"/>
      <c r="E340" s="26"/>
      <c r="F340" s="26"/>
      <c r="G340" s="26"/>
      <c r="H340" s="26"/>
      <c r="I340" s="20"/>
      <c r="J340" s="26"/>
      <c r="K340" s="26"/>
      <c r="L340" s="26"/>
    </row>
    <row r="341" spans="1:12" ht="16.5">
      <c r="A341" s="27" t="s">
        <v>51</v>
      </c>
      <c r="B341" s="28"/>
      <c r="C341" s="28"/>
      <c r="D341" s="29" t="s">
        <v>52</v>
      </c>
      <c r="E341" s="28"/>
      <c r="F341" s="30"/>
      <c r="G341" s="31"/>
      <c r="H341" s="32"/>
      <c r="I341" s="31"/>
      <c r="J341" s="32"/>
      <c r="K341" s="32"/>
      <c r="L341" s="33"/>
    </row>
    <row r="342" spans="1:12" ht="16.5">
      <c r="A342" s="34" t="s">
        <v>53</v>
      </c>
      <c r="B342" s="35"/>
      <c r="C342" s="35"/>
      <c r="D342" s="36" t="s">
        <v>54</v>
      </c>
      <c r="E342" s="35"/>
      <c r="F342" s="37"/>
      <c r="G342" s="38"/>
      <c r="H342" s="39"/>
      <c r="I342" s="38"/>
      <c r="J342" s="39"/>
      <c r="K342" s="39"/>
      <c r="L342" s="40"/>
    </row>
    <row r="343" spans="1:12" ht="16.5">
      <c r="A343" s="48" t="s">
        <v>55</v>
      </c>
      <c r="B343" s="23" t="s">
        <v>16</v>
      </c>
      <c r="C343" s="16" t="s">
        <v>56</v>
      </c>
      <c r="D343" s="17" t="s">
        <v>57</v>
      </c>
      <c r="E343" s="18" t="s">
        <v>24</v>
      </c>
      <c r="F343" s="19">
        <v>1</v>
      </c>
      <c r="G343" s="20"/>
      <c r="H343" s="21"/>
      <c r="I343" s="20"/>
      <c r="J343" s="21"/>
      <c r="K343" s="20"/>
      <c r="L343" s="22"/>
    </row>
    <row r="344" spans="1:12" ht="16.5">
      <c r="A344" s="48" t="s">
        <v>58</v>
      </c>
      <c r="B344" s="23" t="s">
        <v>16</v>
      </c>
      <c r="C344" s="16" t="s">
        <v>62</v>
      </c>
      <c r="D344" s="17" t="s">
        <v>63</v>
      </c>
      <c r="E344" s="18" t="s">
        <v>24</v>
      </c>
      <c r="F344" s="19">
        <v>1</v>
      </c>
      <c r="G344" s="20"/>
      <c r="H344" s="21"/>
      <c r="I344" s="20"/>
      <c r="J344" s="21"/>
      <c r="K344" s="20"/>
      <c r="L344" s="22"/>
    </row>
    <row r="345" spans="1:12" ht="33">
      <c r="A345" s="48" t="s">
        <v>61</v>
      </c>
      <c r="B345" s="23" t="s">
        <v>16</v>
      </c>
      <c r="C345" s="16" t="s">
        <v>65</v>
      </c>
      <c r="D345" s="17" t="s">
        <v>66</v>
      </c>
      <c r="E345" s="18" t="s">
        <v>24</v>
      </c>
      <c r="F345" s="19">
        <v>1</v>
      </c>
      <c r="G345" s="20"/>
      <c r="H345" s="21"/>
      <c r="I345" s="20"/>
      <c r="J345" s="21"/>
      <c r="K345" s="20"/>
      <c r="L345" s="22"/>
    </row>
    <row r="346" spans="1:12" ht="16.5">
      <c r="A346" s="48" t="s">
        <v>64</v>
      </c>
      <c r="B346" s="23" t="s">
        <v>16</v>
      </c>
      <c r="C346" s="16" t="s">
        <v>59</v>
      </c>
      <c r="D346" s="17" t="s">
        <v>60</v>
      </c>
      <c r="E346" s="18" t="s">
        <v>24</v>
      </c>
      <c r="F346" s="19">
        <v>1</v>
      </c>
      <c r="G346" s="20"/>
      <c r="H346" s="21"/>
      <c r="I346" s="20"/>
      <c r="J346" s="21"/>
      <c r="K346" s="20"/>
      <c r="L346" s="22"/>
    </row>
    <row r="347" spans="1:12" ht="16.5">
      <c r="A347" s="48" t="s">
        <v>67</v>
      </c>
      <c r="B347" s="23" t="s">
        <v>16</v>
      </c>
      <c r="C347" s="16" t="s">
        <v>68</v>
      </c>
      <c r="D347" s="17" t="s">
        <v>69</v>
      </c>
      <c r="E347" s="18" t="s">
        <v>24</v>
      </c>
      <c r="F347" s="19">
        <v>1</v>
      </c>
      <c r="G347" s="20"/>
      <c r="H347" s="21"/>
      <c r="I347" s="20"/>
      <c r="J347" s="21"/>
      <c r="K347" s="20"/>
      <c r="L347" s="22"/>
    </row>
    <row r="348" spans="1:12" ht="16.5">
      <c r="A348" s="48" t="s">
        <v>70</v>
      </c>
      <c r="B348" s="23" t="s">
        <v>16</v>
      </c>
      <c r="C348" s="16" t="s">
        <v>71</v>
      </c>
      <c r="D348" s="17" t="s">
        <v>72</v>
      </c>
      <c r="E348" s="18" t="s">
        <v>31</v>
      </c>
      <c r="F348" s="19">
        <v>6.55</v>
      </c>
      <c r="G348" s="20"/>
      <c r="H348" s="21"/>
      <c r="I348" s="20"/>
      <c r="J348" s="21"/>
      <c r="K348" s="20"/>
      <c r="L348" s="22"/>
    </row>
    <row r="349" spans="1:12" ht="16.5">
      <c r="A349" s="48" t="s">
        <v>73</v>
      </c>
      <c r="B349" s="23" t="s">
        <v>16</v>
      </c>
      <c r="C349" s="16" t="s">
        <v>74</v>
      </c>
      <c r="D349" s="17" t="s">
        <v>75</v>
      </c>
      <c r="E349" s="18" t="s">
        <v>31</v>
      </c>
      <c r="F349" s="19">
        <v>238.08</v>
      </c>
      <c r="G349" s="20"/>
      <c r="H349" s="21"/>
      <c r="I349" s="20"/>
      <c r="J349" s="21"/>
      <c r="K349" s="20"/>
      <c r="L349" s="22"/>
    </row>
    <row r="350" spans="1:12" ht="16.5">
      <c r="A350" s="48" t="s">
        <v>76</v>
      </c>
      <c r="B350" s="23" t="s">
        <v>16</v>
      </c>
      <c r="C350" s="16" t="s">
        <v>77</v>
      </c>
      <c r="D350" s="17" t="s">
        <v>78</v>
      </c>
      <c r="E350" s="18" t="s">
        <v>24</v>
      </c>
      <c r="F350" s="19">
        <v>1</v>
      </c>
      <c r="G350" s="20"/>
      <c r="H350" s="21"/>
      <c r="I350" s="20"/>
      <c r="J350" s="21"/>
      <c r="K350" s="20"/>
      <c r="L350" s="22"/>
    </row>
    <row r="351" spans="1:12" ht="16.5">
      <c r="A351" s="48" t="s">
        <v>79</v>
      </c>
      <c r="B351" s="23" t="s">
        <v>16</v>
      </c>
      <c r="C351" s="16" t="s">
        <v>80</v>
      </c>
      <c r="D351" s="17" t="s">
        <v>240</v>
      </c>
      <c r="E351" s="18" t="s">
        <v>19</v>
      </c>
      <c r="F351" s="19">
        <v>118.205337052</v>
      </c>
      <c r="G351" s="20"/>
      <c r="H351" s="21"/>
      <c r="I351" s="20"/>
      <c r="J351" s="21"/>
      <c r="K351" s="20"/>
      <c r="L351" s="22"/>
    </row>
    <row r="352" spans="1:12" ht="16.5">
      <c r="A352" s="48" t="s">
        <v>82</v>
      </c>
      <c r="B352" s="23" t="s">
        <v>16</v>
      </c>
      <c r="C352" s="16" t="s">
        <v>83</v>
      </c>
      <c r="D352" s="17" t="s">
        <v>84</v>
      </c>
      <c r="E352" s="18" t="s">
        <v>24</v>
      </c>
      <c r="F352" s="19">
        <v>5</v>
      </c>
      <c r="G352" s="20"/>
      <c r="H352" s="21"/>
      <c r="I352" s="20"/>
      <c r="J352" s="21"/>
      <c r="K352" s="20"/>
      <c r="L352" s="22"/>
    </row>
    <row r="353" spans="1:12" ht="16.5">
      <c r="A353" s="48" t="s">
        <v>85</v>
      </c>
      <c r="B353" s="23" t="s">
        <v>16</v>
      </c>
      <c r="C353" s="16" t="s">
        <v>210</v>
      </c>
      <c r="D353" s="17" t="s">
        <v>211</v>
      </c>
      <c r="E353" s="18" t="s">
        <v>24</v>
      </c>
      <c r="F353" s="19">
        <v>1</v>
      </c>
      <c r="G353" s="20"/>
      <c r="H353" s="21"/>
      <c r="I353" s="20"/>
      <c r="J353" s="21"/>
      <c r="K353" s="20"/>
      <c r="L353" s="22"/>
    </row>
    <row r="354" spans="1:12" ht="16.5">
      <c r="A354" s="24"/>
      <c r="B354" s="25"/>
      <c r="C354" s="25"/>
      <c r="D354" s="26"/>
      <c r="E354" s="26"/>
      <c r="F354" s="26"/>
      <c r="G354" s="26"/>
      <c r="H354" s="26"/>
      <c r="I354" s="20"/>
      <c r="J354" s="26"/>
      <c r="K354" s="26"/>
      <c r="L354" s="26"/>
    </row>
    <row r="355" spans="1:12" ht="16.5">
      <c r="A355" s="34" t="s">
        <v>88</v>
      </c>
      <c r="B355" s="35"/>
      <c r="C355" s="35"/>
      <c r="D355" s="36" t="s">
        <v>89</v>
      </c>
      <c r="E355" s="35"/>
      <c r="F355" s="37"/>
      <c r="G355" s="38"/>
      <c r="H355" s="39"/>
      <c r="I355" s="38"/>
      <c r="J355" s="39"/>
      <c r="K355" s="39"/>
      <c r="L355" s="40"/>
    </row>
    <row r="356" spans="1:12" ht="16.5">
      <c r="A356" s="23" t="s">
        <v>90</v>
      </c>
      <c r="B356" s="23" t="s">
        <v>16</v>
      </c>
      <c r="C356" s="16" t="s">
        <v>91</v>
      </c>
      <c r="D356" s="17" t="s">
        <v>92</v>
      </c>
      <c r="E356" s="18" t="s">
        <v>24</v>
      </c>
      <c r="F356" s="19">
        <v>6</v>
      </c>
      <c r="G356" s="20"/>
      <c r="H356" s="21"/>
      <c r="I356" s="20"/>
      <c r="J356" s="21"/>
      <c r="K356" s="20"/>
      <c r="L356" s="21"/>
    </row>
    <row r="357" spans="1:12" ht="16.5">
      <c r="A357" s="23" t="s">
        <v>93</v>
      </c>
      <c r="B357" s="23" t="s">
        <v>16</v>
      </c>
      <c r="C357" s="16" t="s">
        <v>94</v>
      </c>
      <c r="D357" s="17" t="s">
        <v>95</v>
      </c>
      <c r="E357" s="18" t="s">
        <v>24</v>
      </c>
      <c r="F357" s="19">
        <v>5</v>
      </c>
      <c r="G357" s="20"/>
      <c r="H357" s="21"/>
      <c r="I357" s="20"/>
      <c r="J357" s="21"/>
      <c r="K357" s="20"/>
      <c r="L357" s="21"/>
    </row>
    <row r="358" spans="1:12" ht="16.5">
      <c r="A358" s="23" t="s">
        <v>96</v>
      </c>
      <c r="B358" s="23" t="s">
        <v>16</v>
      </c>
      <c r="C358" s="16" t="s">
        <v>97</v>
      </c>
      <c r="D358" s="17" t="s">
        <v>98</v>
      </c>
      <c r="E358" s="18" t="s">
        <v>24</v>
      </c>
      <c r="F358" s="19">
        <v>5</v>
      </c>
      <c r="G358" s="20"/>
      <c r="H358" s="21"/>
      <c r="I358" s="20"/>
      <c r="J358" s="21"/>
      <c r="K358" s="20"/>
      <c r="L358" s="21"/>
    </row>
    <row r="359" spans="1:12" ht="33">
      <c r="A359" s="23" t="s">
        <v>99</v>
      </c>
      <c r="B359" s="23" t="s">
        <v>16</v>
      </c>
      <c r="C359" s="16" t="s">
        <v>100</v>
      </c>
      <c r="D359" s="17" t="s">
        <v>101</v>
      </c>
      <c r="E359" s="18" t="s">
        <v>24</v>
      </c>
      <c r="F359" s="19">
        <v>1</v>
      </c>
      <c r="G359" s="20"/>
      <c r="H359" s="21"/>
      <c r="I359" s="20"/>
      <c r="J359" s="21"/>
      <c r="K359" s="20"/>
      <c r="L359" s="21"/>
    </row>
    <row r="360" spans="1:12" ht="33">
      <c r="A360" s="23" t="s">
        <v>102</v>
      </c>
      <c r="B360" s="23" t="s">
        <v>16</v>
      </c>
      <c r="C360" s="16" t="s">
        <v>103</v>
      </c>
      <c r="D360" s="17" t="s">
        <v>104</v>
      </c>
      <c r="E360" s="18" t="s">
        <v>24</v>
      </c>
      <c r="F360" s="19">
        <v>23</v>
      </c>
      <c r="G360" s="20"/>
      <c r="H360" s="21"/>
      <c r="I360" s="20"/>
      <c r="J360" s="21"/>
      <c r="K360" s="20"/>
      <c r="L360" s="21"/>
    </row>
    <row r="361" spans="1:12" ht="16.5">
      <c r="A361" s="23" t="s">
        <v>105</v>
      </c>
      <c r="B361" s="23" t="s">
        <v>21</v>
      </c>
      <c r="C361" s="16" t="s">
        <v>8534</v>
      </c>
      <c r="D361" s="17" t="s">
        <v>8535</v>
      </c>
      <c r="E361" s="18" t="s">
        <v>24</v>
      </c>
      <c r="F361" s="19">
        <v>1</v>
      </c>
      <c r="G361" s="20"/>
      <c r="H361" s="21"/>
      <c r="I361" s="20"/>
      <c r="J361" s="21"/>
      <c r="K361" s="20"/>
      <c r="L361" s="21"/>
    </row>
    <row r="362" spans="1:12" ht="16.5">
      <c r="A362" s="23" t="s">
        <v>106</v>
      </c>
      <c r="B362" s="23" t="s">
        <v>16</v>
      </c>
      <c r="C362" s="16" t="s">
        <v>107</v>
      </c>
      <c r="D362" s="17" t="s">
        <v>108</v>
      </c>
      <c r="E362" s="18" t="s">
        <v>31</v>
      </c>
      <c r="F362" s="19">
        <v>120</v>
      </c>
      <c r="G362" s="20"/>
      <c r="H362" s="21"/>
      <c r="I362" s="20"/>
      <c r="J362" s="21"/>
      <c r="K362" s="20"/>
      <c r="L362" s="21"/>
    </row>
    <row r="363" spans="1:12" ht="16.5">
      <c r="A363" s="23" t="s">
        <v>109</v>
      </c>
      <c r="B363" s="23" t="s">
        <v>16</v>
      </c>
      <c r="C363" s="16" t="s">
        <v>188</v>
      </c>
      <c r="D363" s="17" t="s">
        <v>189</v>
      </c>
      <c r="E363" s="18" t="s">
        <v>112</v>
      </c>
      <c r="F363" s="19">
        <v>72</v>
      </c>
      <c r="G363" s="20"/>
      <c r="H363" s="21"/>
      <c r="I363" s="20"/>
      <c r="J363" s="21"/>
      <c r="K363" s="20"/>
      <c r="L363" s="21"/>
    </row>
    <row r="364" spans="1:12" ht="16.5">
      <c r="A364" s="23" t="s">
        <v>113</v>
      </c>
      <c r="B364" s="23" t="s">
        <v>16</v>
      </c>
      <c r="C364" s="16" t="s">
        <v>114</v>
      </c>
      <c r="D364" s="17" t="s">
        <v>115</v>
      </c>
      <c r="E364" s="18" t="s">
        <v>31</v>
      </c>
      <c r="F364" s="19">
        <v>240</v>
      </c>
      <c r="G364" s="20"/>
      <c r="H364" s="21"/>
      <c r="I364" s="20"/>
      <c r="J364" s="21"/>
      <c r="K364" s="20"/>
      <c r="L364" s="21"/>
    </row>
    <row r="365" spans="1:12" ht="16.5">
      <c r="A365" s="23" t="s">
        <v>116</v>
      </c>
      <c r="B365" s="23" t="s">
        <v>16</v>
      </c>
      <c r="C365" s="16" t="s">
        <v>117</v>
      </c>
      <c r="D365" s="17" t="s">
        <v>118</v>
      </c>
      <c r="E365" s="18" t="s">
        <v>112</v>
      </c>
      <c r="F365" s="19">
        <v>24</v>
      </c>
      <c r="G365" s="20"/>
      <c r="H365" s="21"/>
      <c r="I365" s="20"/>
      <c r="J365" s="21"/>
      <c r="K365" s="20"/>
      <c r="L365" s="21"/>
    </row>
    <row r="366" spans="1:12" ht="16.5">
      <c r="A366" s="23" t="s">
        <v>119</v>
      </c>
      <c r="B366" s="23" t="s">
        <v>16</v>
      </c>
      <c r="C366" s="16" t="s">
        <v>120</v>
      </c>
      <c r="D366" s="17" t="s">
        <v>121</v>
      </c>
      <c r="E366" s="18" t="s">
        <v>24</v>
      </c>
      <c r="F366" s="19">
        <v>8</v>
      </c>
      <c r="G366" s="20"/>
      <c r="H366" s="21"/>
      <c r="I366" s="20"/>
      <c r="J366" s="21"/>
      <c r="K366" s="20"/>
      <c r="L366" s="21"/>
    </row>
    <row r="367" spans="1:12" ht="16.5">
      <c r="A367" s="61" t="s">
        <v>122</v>
      </c>
      <c r="B367" s="61" t="s">
        <v>16</v>
      </c>
      <c r="C367" s="41" t="s">
        <v>123</v>
      </c>
      <c r="D367" s="17" t="s">
        <v>124</v>
      </c>
      <c r="E367" s="18" t="s">
        <v>31</v>
      </c>
      <c r="F367" s="42">
        <v>1404.32</v>
      </c>
      <c r="G367" s="20"/>
      <c r="H367" s="21"/>
      <c r="I367" s="20"/>
      <c r="J367" s="21"/>
      <c r="K367" s="20"/>
      <c r="L367" s="21"/>
    </row>
    <row r="368" spans="1:12" ht="16.5">
      <c r="A368" s="23" t="s">
        <v>125</v>
      </c>
      <c r="B368" s="23" t="s">
        <v>16</v>
      </c>
      <c r="C368" s="16" t="s">
        <v>126</v>
      </c>
      <c r="D368" s="17" t="s">
        <v>127</v>
      </c>
      <c r="E368" s="18" t="s">
        <v>31</v>
      </c>
      <c r="F368" s="19">
        <v>5.95</v>
      </c>
      <c r="G368" s="20"/>
      <c r="H368" s="21"/>
      <c r="I368" s="20"/>
      <c r="J368" s="21"/>
      <c r="K368" s="20"/>
      <c r="L368" s="21"/>
    </row>
    <row r="369" spans="1:12" ht="16.5">
      <c r="A369" s="23" t="s">
        <v>128</v>
      </c>
      <c r="B369" s="23" t="s">
        <v>16</v>
      </c>
      <c r="C369" s="16" t="s">
        <v>129</v>
      </c>
      <c r="D369" s="17" t="s">
        <v>130</v>
      </c>
      <c r="E369" s="18" t="s">
        <v>31</v>
      </c>
      <c r="F369" s="19">
        <v>145.83000000000001</v>
      </c>
      <c r="G369" s="20"/>
      <c r="H369" s="21"/>
      <c r="I369" s="20"/>
      <c r="J369" s="21"/>
      <c r="K369" s="20"/>
      <c r="L369" s="21"/>
    </row>
    <row r="370" spans="1:12" ht="16.5">
      <c r="A370" s="23" t="s">
        <v>131</v>
      </c>
      <c r="B370" s="23" t="s">
        <v>16</v>
      </c>
      <c r="C370" s="16" t="s">
        <v>132</v>
      </c>
      <c r="D370" s="17" t="s">
        <v>133</v>
      </c>
      <c r="E370" s="18" t="s">
        <v>112</v>
      </c>
      <c r="F370" s="19">
        <v>10</v>
      </c>
      <c r="G370" s="20"/>
      <c r="H370" s="21"/>
      <c r="I370" s="20"/>
      <c r="J370" s="21"/>
      <c r="K370" s="20"/>
      <c r="L370" s="21"/>
    </row>
    <row r="371" spans="1:12" ht="16.5">
      <c r="A371" s="24"/>
      <c r="B371" s="25"/>
      <c r="C371" s="25"/>
      <c r="D371" s="26"/>
      <c r="E371" s="26"/>
      <c r="F371" s="26"/>
      <c r="G371" s="26"/>
      <c r="H371" s="26"/>
      <c r="I371" s="20"/>
      <c r="J371" s="26"/>
      <c r="K371" s="26"/>
      <c r="L371" s="26"/>
    </row>
    <row r="372" spans="1:12" ht="16.5">
      <c r="A372" s="34" t="s">
        <v>134</v>
      </c>
      <c r="B372" s="35"/>
      <c r="C372" s="35"/>
      <c r="D372" s="36" t="s">
        <v>135</v>
      </c>
      <c r="E372" s="35"/>
      <c r="F372" s="37"/>
      <c r="G372" s="38"/>
      <c r="H372" s="39"/>
      <c r="I372" s="38"/>
      <c r="J372" s="39"/>
      <c r="K372" s="39"/>
      <c r="L372" s="40"/>
    </row>
    <row r="373" spans="1:12" ht="16.5">
      <c r="A373" s="23" t="s">
        <v>136</v>
      </c>
      <c r="B373" s="23" t="s">
        <v>16</v>
      </c>
      <c r="C373" s="16" t="s">
        <v>226</v>
      </c>
      <c r="D373" s="17" t="s">
        <v>227</v>
      </c>
      <c r="E373" s="18" t="s">
        <v>24</v>
      </c>
      <c r="F373" s="19">
        <v>1</v>
      </c>
      <c r="G373" s="20"/>
      <c r="H373" s="21"/>
      <c r="I373" s="20"/>
      <c r="J373" s="21"/>
      <c r="K373" s="20"/>
      <c r="L373" s="21"/>
    </row>
    <row r="374" spans="1:12" ht="16.5">
      <c r="A374" s="23" t="s">
        <v>139</v>
      </c>
      <c r="B374" s="23" t="s">
        <v>16</v>
      </c>
      <c r="C374" s="16" t="s">
        <v>137</v>
      </c>
      <c r="D374" s="17" t="s">
        <v>138</v>
      </c>
      <c r="E374" s="18" t="s">
        <v>24</v>
      </c>
      <c r="F374" s="19">
        <v>8</v>
      </c>
      <c r="G374" s="20"/>
      <c r="H374" s="21"/>
      <c r="I374" s="20"/>
      <c r="J374" s="21"/>
      <c r="K374" s="20"/>
      <c r="L374" s="21"/>
    </row>
    <row r="375" spans="1:12" ht="16.5">
      <c r="A375" s="23" t="s">
        <v>142</v>
      </c>
      <c r="B375" s="23" t="s">
        <v>16</v>
      </c>
      <c r="C375" s="16" t="s">
        <v>140</v>
      </c>
      <c r="D375" s="17" t="s">
        <v>141</v>
      </c>
      <c r="E375" s="18" t="s">
        <v>24</v>
      </c>
      <c r="F375" s="19">
        <v>6</v>
      </c>
      <c r="G375" s="20"/>
      <c r="H375" s="21"/>
      <c r="I375" s="20"/>
      <c r="J375" s="21"/>
      <c r="K375" s="20"/>
      <c r="L375" s="21"/>
    </row>
    <row r="376" spans="1:12" ht="45.75" customHeight="1">
      <c r="A376" s="61" t="s">
        <v>146</v>
      </c>
      <c r="B376" s="61" t="s">
        <v>16</v>
      </c>
      <c r="C376" s="41" t="s">
        <v>151</v>
      </c>
      <c r="D376" s="17" t="s">
        <v>152</v>
      </c>
      <c r="E376" s="18" t="s">
        <v>24</v>
      </c>
      <c r="F376" s="42">
        <v>30</v>
      </c>
      <c r="G376" s="20"/>
      <c r="H376" s="21"/>
      <c r="I376" s="20"/>
      <c r="J376" s="21"/>
      <c r="K376" s="20"/>
      <c r="L376" s="21"/>
    </row>
    <row r="377" spans="1:12" ht="33">
      <c r="A377" s="23" t="s">
        <v>150</v>
      </c>
      <c r="B377" s="23" t="s">
        <v>16</v>
      </c>
      <c r="C377" s="16" t="s">
        <v>154</v>
      </c>
      <c r="D377" s="17" t="s">
        <v>155</v>
      </c>
      <c r="E377" s="18" t="s">
        <v>112</v>
      </c>
      <c r="F377" s="19">
        <v>2</v>
      </c>
      <c r="G377" s="20"/>
      <c r="H377" s="21"/>
      <c r="I377" s="20"/>
      <c r="J377" s="21"/>
      <c r="K377" s="20"/>
      <c r="L377" s="21"/>
    </row>
    <row r="378" spans="1:12" ht="16.5">
      <c r="A378" s="23" t="s">
        <v>153</v>
      </c>
      <c r="B378" s="23" t="s">
        <v>16</v>
      </c>
      <c r="C378" s="16" t="s">
        <v>245</v>
      </c>
      <c r="D378" s="17" t="s">
        <v>246</v>
      </c>
      <c r="E378" s="18" t="s">
        <v>24</v>
      </c>
      <c r="F378" s="19">
        <v>3</v>
      </c>
      <c r="G378" s="20"/>
      <c r="H378" s="21"/>
      <c r="I378" s="20"/>
      <c r="J378" s="21"/>
      <c r="K378" s="20"/>
      <c r="L378" s="21"/>
    </row>
    <row r="379" spans="1:12" ht="16.5">
      <c r="A379" s="24"/>
      <c r="B379" s="25"/>
      <c r="C379" s="25"/>
      <c r="D379" s="26"/>
      <c r="E379" s="26"/>
      <c r="F379" s="26"/>
      <c r="G379" s="26"/>
      <c r="H379" s="26"/>
      <c r="I379" s="20"/>
      <c r="J379" s="26"/>
      <c r="K379" s="26"/>
      <c r="L379" s="26"/>
    </row>
    <row r="380" spans="1:12" ht="16.5">
      <c r="A380" s="27" t="s">
        <v>156</v>
      </c>
      <c r="B380" s="28"/>
      <c r="C380" s="28"/>
      <c r="D380" s="29" t="s">
        <v>157</v>
      </c>
      <c r="E380" s="28"/>
      <c r="F380" s="30"/>
      <c r="G380" s="31"/>
      <c r="H380" s="32"/>
      <c r="I380" s="31"/>
      <c r="J380" s="32"/>
      <c r="K380" s="32"/>
      <c r="L380" s="33"/>
    </row>
    <row r="381" spans="1:12" ht="16.5">
      <c r="A381" s="48" t="s">
        <v>158</v>
      </c>
      <c r="B381" s="23" t="s">
        <v>16</v>
      </c>
      <c r="C381" s="16" t="s">
        <v>159</v>
      </c>
      <c r="D381" s="17" t="s">
        <v>160</v>
      </c>
      <c r="E381" s="18" t="s">
        <v>44</v>
      </c>
      <c r="F381" s="19">
        <v>9.6483415417075005</v>
      </c>
      <c r="G381" s="20"/>
      <c r="H381" s="21"/>
      <c r="I381" s="20"/>
      <c r="J381" s="21"/>
      <c r="K381" s="20"/>
      <c r="L381" s="22"/>
    </row>
    <row r="382" spans="1:12" ht="16.5">
      <c r="A382" s="48" t="s">
        <v>161</v>
      </c>
      <c r="B382" s="23" t="s">
        <v>16</v>
      </c>
      <c r="C382" s="16" t="s">
        <v>192</v>
      </c>
      <c r="D382" s="17" t="s">
        <v>193</v>
      </c>
      <c r="E382" s="18" t="s">
        <v>44</v>
      </c>
      <c r="F382" s="19">
        <v>3.48</v>
      </c>
      <c r="G382" s="20"/>
      <c r="H382" s="21"/>
      <c r="I382" s="20"/>
      <c r="J382" s="21"/>
      <c r="K382" s="20"/>
      <c r="L382" s="22"/>
    </row>
    <row r="383" spans="1:12" ht="16.5">
      <c r="A383" s="48" t="s">
        <v>164</v>
      </c>
      <c r="B383" s="23" t="s">
        <v>16</v>
      </c>
      <c r="C383" s="16" t="s">
        <v>212</v>
      </c>
      <c r="D383" s="17" t="s">
        <v>213</v>
      </c>
      <c r="E383" s="18" t="s">
        <v>31</v>
      </c>
      <c r="F383" s="19">
        <v>87.56</v>
      </c>
      <c r="G383" s="20"/>
      <c r="H383" s="21"/>
      <c r="I383" s="20"/>
      <c r="J383" s="21"/>
      <c r="K383" s="20"/>
      <c r="L383" s="22"/>
    </row>
    <row r="384" spans="1:12" ht="16.5">
      <c r="A384" s="48" t="s">
        <v>167</v>
      </c>
      <c r="B384" s="23" t="s">
        <v>16</v>
      </c>
      <c r="C384" s="16" t="s">
        <v>165</v>
      </c>
      <c r="D384" s="17" t="s">
        <v>166</v>
      </c>
      <c r="E384" s="18" t="s">
        <v>19</v>
      </c>
      <c r="F384" s="19">
        <v>9.1349999999999998</v>
      </c>
      <c r="G384" s="20"/>
      <c r="H384" s="21"/>
      <c r="I384" s="20"/>
      <c r="J384" s="21"/>
      <c r="K384" s="20"/>
      <c r="L384" s="22"/>
    </row>
    <row r="385" spans="1:14" ht="16.5">
      <c r="A385" s="48" t="s">
        <v>170</v>
      </c>
      <c r="B385" s="23" t="s">
        <v>16</v>
      </c>
      <c r="C385" s="16" t="s">
        <v>233</v>
      </c>
      <c r="D385" s="17" t="s">
        <v>234</v>
      </c>
      <c r="E385" s="18" t="s">
        <v>19</v>
      </c>
      <c r="F385" s="19">
        <v>9.4499999999999993</v>
      </c>
      <c r="G385" s="20"/>
      <c r="H385" s="21"/>
      <c r="I385" s="20"/>
      <c r="J385" s="21"/>
      <c r="K385" s="20"/>
      <c r="L385" s="22"/>
    </row>
    <row r="386" spans="1:14" ht="16.5">
      <c r="A386" s="48" t="s">
        <v>200</v>
      </c>
      <c r="B386" s="23" t="s">
        <v>21</v>
      </c>
      <c r="C386" s="16" t="s">
        <v>194</v>
      </c>
      <c r="D386" s="17" t="s">
        <v>195</v>
      </c>
      <c r="E386" s="18" t="s">
        <v>24</v>
      </c>
      <c r="F386" s="19">
        <v>3</v>
      </c>
      <c r="G386" s="20"/>
      <c r="H386" s="21"/>
      <c r="I386" s="20"/>
      <c r="J386" s="21"/>
      <c r="K386" s="20"/>
      <c r="L386" s="22"/>
    </row>
    <row r="387" spans="1:14" ht="16.5">
      <c r="A387" s="48" t="s">
        <v>201</v>
      </c>
      <c r="B387" s="23" t="s">
        <v>21</v>
      </c>
      <c r="C387" s="16" t="s">
        <v>196</v>
      </c>
      <c r="D387" s="17" t="s">
        <v>197</v>
      </c>
      <c r="E387" s="18" t="s">
        <v>24</v>
      </c>
      <c r="F387" s="19">
        <v>1</v>
      </c>
      <c r="G387" s="20"/>
      <c r="H387" s="21"/>
      <c r="I387" s="20"/>
      <c r="J387" s="21"/>
      <c r="K387" s="20"/>
      <c r="L387" s="22"/>
    </row>
    <row r="388" spans="1:14" ht="34.5" customHeight="1">
      <c r="A388" s="49" t="s">
        <v>219</v>
      </c>
      <c r="B388" s="68" t="s">
        <v>21</v>
      </c>
      <c r="C388" s="16" t="s">
        <v>320</v>
      </c>
      <c r="D388" s="17" t="s">
        <v>321</v>
      </c>
      <c r="E388" s="18" t="s">
        <v>24</v>
      </c>
      <c r="F388" s="19">
        <v>15</v>
      </c>
      <c r="G388" s="20"/>
      <c r="H388" s="21"/>
      <c r="I388" s="20"/>
      <c r="J388" s="21"/>
      <c r="K388" s="20"/>
      <c r="L388" s="22"/>
    </row>
    <row r="389" spans="1:14" ht="17.25" thickBot="1">
      <c r="A389" s="43"/>
      <c r="B389" s="44"/>
      <c r="C389" s="44"/>
      <c r="D389" s="45"/>
      <c r="E389" s="45"/>
      <c r="F389" s="46"/>
      <c r="G389" s="47"/>
      <c r="H389" s="47"/>
      <c r="I389" s="20"/>
      <c r="J389" s="47"/>
      <c r="K389" s="47"/>
      <c r="L389" s="47"/>
    </row>
    <row r="390" spans="1:14" ht="18">
      <c r="A390" s="197" t="s">
        <v>171</v>
      </c>
      <c r="B390" s="197"/>
      <c r="C390" s="197"/>
      <c r="D390" s="197"/>
      <c r="E390" s="197"/>
      <c r="F390" s="197"/>
      <c r="G390" s="198">
        <f>ROUND(H330+H341+H380,2)</f>
        <v>0</v>
      </c>
      <c r="H390" s="198"/>
      <c r="I390" s="198">
        <f>ROUND(J330+J341+J380,2)</f>
        <v>0</v>
      </c>
      <c r="J390" s="198"/>
      <c r="K390" s="198">
        <f>SUM(L330+L341+L380)</f>
        <v>0</v>
      </c>
      <c r="L390" s="198"/>
      <c r="M390" s="168">
        <f>I390+G390</f>
        <v>0</v>
      </c>
      <c r="N390" s="167"/>
    </row>
    <row r="391" spans="1:14">
      <c r="A391" s="206"/>
      <c r="B391" s="206"/>
      <c r="C391" s="206"/>
      <c r="D391" s="206"/>
      <c r="E391" s="206"/>
      <c r="F391" s="206"/>
      <c r="G391" s="206"/>
      <c r="H391" s="206"/>
      <c r="I391" s="206" t="e">
        <f>VLOOKUP(C391,Planilha7!A385:F4485,5,0)</f>
        <v>#N/A</v>
      </c>
      <c r="J391" s="206"/>
      <c r="K391" s="206"/>
      <c r="L391" s="206"/>
      <c r="M391" s="179">
        <f>M390-K390</f>
        <v>0</v>
      </c>
      <c r="N391" s="169"/>
    </row>
    <row r="392" spans="1:14" ht="15.75">
      <c r="A392" s="203" t="s">
        <v>247</v>
      </c>
      <c r="B392" s="203"/>
      <c r="C392" s="203"/>
      <c r="D392" s="203"/>
      <c r="E392" s="203"/>
      <c r="F392" s="203"/>
      <c r="G392" s="203"/>
      <c r="H392" s="203"/>
      <c r="I392" s="203" t="e">
        <f>VLOOKUP(C392,Planilha7!A386:F4486,5,0)</f>
        <v>#N/A</v>
      </c>
      <c r="J392" s="203"/>
      <c r="K392" s="203"/>
      <c r="L392" s="203"/>
    </row>
    <row r="393" spans="1:14" ht="16.5">
      <c r="A393" s="27">
        <v>1</v>
      </c>
      <c r="B393" s="28"/>
      <c r="C393" s="28"/>
      <c r="D393" s="29" t="s">
        <v>14</v>
      </c>
      <c r="E393" s="28"/>
      <c r="F393" s="30"/>
      <c r="G393" s="31"/>
      <c r="H393" s="32">
        <f>H394</f>
        <v>0</v>
      </c>
      <c r="I393" s="31"/>
      <c r="J393" s="32">
        <f>J394</f>
        <v>0</v>
      </c>
      <c r="K393" s="32"/>
      <c r="L393" s="33">
        <f>L394</f>
        <v>0</v>
      </c>
    </row>
    <row r="394" spans="1:14" ht="16.5">
      <c r="A394" s="34">
        <v>1.1000000000000001</v>
      </c>
      <c r="B394" s="35"/>
      <c r="C394" s="35"/>
      <c r="D394" s="36" t="s">
        <v>173</v>
      </c>
      <c r="E394" s="35"/>
      <c r="F394" s="37"/>
      <c r="G394" s="38"/>
      <c r="H394" s="39">
        <f>SUM(H395:H404)</f>
        <v>0</v>
      </c>
      <c r="I394" s="38"/>
      <c r="J394" s="39">
        <f>SUM(J395:J404)</f>
        <v>0</v>
      </c>
      <c r="K394" s="39"/>
      <c r="L394" s="40">
        <f>SUM(L395:L404)</f>
        <v>0</v>
      </c>
    </row>
    <row r="395" spans="1:14" ht="16.5">
      <c r="A395" s="48" t="s">
        <v>174</v>
      </c>
      <c r="B395" s="23" t="s">
        <v>16</v>
      </c>
      <c r="C395" s="16" t="s">
        <v>17</v>
      </c>
      <c r="D395" s="17" t="s">
        <v>18</v>
      </c>
      <c r="E395" s="18" t="s">
        <v>19</v>
      </c>
      <c r="F395" s="19" t="s">
        <v>248</v>
      </c>
      <c r="G395" s="20"/>
      <c r="H395" s="21"/>
      <c r="I395" s="20"/>
      <c r="J395" s="21"/>
      <c r="K395" s="20"/>
      <c r="L395" s="22"/>
    </row>
    <row r="396" spans="1:14" ht="16.5">
      <c r="A396" s="48" t="s">
        <v>175</v>
      </c>
      <c r="B396" s="23" t="s">
        <v>16</v>
      </c>
      <c r="C396" s="16" t="s">
        <v>207</v>
      </c>
      <c r="D396" s="17" t="s">
        <v>208</v>
      </c>
      <c r="E396" s="18" t="s">
        <v>24</v>
      </c>
      <c r="F396" s="19" t="s">
        <v>249</v>
      </c>
      <c r="G396" s="20"/>
      <c r="H396" s="21"/>
      <c r="I396" s="20"/>
      <c r="J396" s="21"/>
      <c r="K396" s="20"/>
      <c r="L396" s="22"/>
    </row>
    <row r="397" spans="1:14" ht="16.5">
      <c r="A397" s="48" t="s">
        <v>176</v>
      </c>
      <c r="B397" s="23" t="s">
        <v>16</v>
      </c>
      <c r="C397" s="16" t="s">
        <v>178</v>
      </c>
      <c r="D397" s="17" t="s">
        <v>179</v>
      </c>
      <c r="E397" s="18" t="s">
        <v>19</v>
      </c>
      <c r="F397" s="19" t="s">
        <v>250</v>
      </c>
      <c r="G397" s="20"/>
      <c r="H397" s="21"/>
      <c r="I397" s="20"/>
      <c r="J397" s="21"/>
      <c r="K397" s="20"/>
      <c r="L397" s="22"/>
    </row>
    <row r="398" spans="1:14" ht="16.5">
      <c r="A398" s="48" t="s">
        <v>177</v>
      </c>
      <c r="B398" s="23" t="s">
        <v>16</v>
      </c>
      <c r="C398" s="16" t="s">
        <v>39</v>
      </c>
      <c r="D398" s="17" t="s">
        <v>40</v>
      </c>
      <c r="E398" s="18" t="s">
        <v>19</v>
      </c>
      <c r="F398" s="19" t="s">
        <v>251</v>
      </c>
      <c r="G398" s="20"/>
      <c r="H398" s="21"/>
      <c r="I398" s="20"/>
      <c r="J398" s="21"/>
      <c r="K398" s="20"/>
      <c r="L398" s="22"/>
    </row>
    <row r="399" spans="1:14" ht="16.5">
      <c r="A399" s="48" t="s">
        <v>180</v>
      </c>
      <c r="B399" s="23" t="s">
        <v>16</v>
      </c>
      <c r="C399" s="16" t="s">
        <v>252</v>
      </c>
      <c r="D399" s="17" t="s">
        <v>253</v>
      </c>
      <c r="E399" s="18" t="s">
        <v>24</v>
      </c>
      <c r="F399" s="19" t="s">
        <v>254</v>
      </c>
      <c r="G399" s="20"/>
      <c r="H399" s="21"/>
      <c r="I399" s="20"/>
      <c r="J399" s="21"/>
      <c r="K399" s="20"/>
      <c r="L399" s="22"/>
    </row>
    <row r="400" spans="1:14" ht="16.5">
      <c r="A400" s="48" t="s">
        <v>181</v>
      </c>
      <c r="B400" s="23" t="s">
        <v>16</v>
      </c>
      <c r="C400" s="16" t="s">
        <v>203</v>
      </c>
      <c r="D400" s="17" t="s">
        <v>204</v>
      </c>
      <c r="E400" s="18" t="s">
        <v>19</v>
      </c>
      <c r="F400" s="19" t="s">
        <v>255</v>
      </c>
      <c r="G400" s="20"/>
      <c r="H400" s="21"/>
      <c r="I400" s="20"/>
      <c r="J400" s="21"/>
      <c r="K400" s="20"/>
      <c r="L400" s="22"/>
    </row>
    <row r="401" spans="1:12" ht="16.5">
      <c r="A401" s="48" t="s">
        <v>184</v>
      </c>
      <c r="B401" s="23" t="s">
        <v>16</v>
      </c>
      <c r="C401" s="16" t="s">
        <v>205</v>
      </c>
      <c r="D401" s="17" t="s">
        <v>206</v>
      </c>
      <c r="E401" s="18" t="s">
        <v>24</v>
      </c>
      <c r="F401" s="19" t="s">
        <v>256</v>
      </c>
      <c r="G401" s="20"/>
      <c r="H401" s="21"/>
      <c r="I401" s="20"/>
      <c r="J401" s="21"/>
      <c r="K401" s="20"/>
      <c r="L401" s="22"/>
    </row>
    <row r="402" spans="1:12" ht="16.5">
      <c r="A402" s="48" t="s">
        <v>223</v>
      </c>
      <c r="B402" s="23" t="s">
        <v>16</v>
      </c>
      <c r="C402" s="16" t="s">
        <v>46</v>
      </c>
      <c r="D402" s="17" t="s">
        <v>47</v>
      </c>
      <c r="E402" s="18" t="s">
        <v>44</v>
      </c>
      <c r="F402" s="19" t="s">
        <v>257</v>
      </c>
      <c r="G402" s="20"/>
      <c r="H402" s="21"/>
      <c r="I402" s="20"/>
      <c r="J402" s="21"/>
      <c r="K402" s="20"/>
      <c r="L402" s="22"/>
    </row>
    <row r="403" spans="1:12" ht="16.5">
      <c r="A403" s="48" t="s">
        <v>224</v>
      </c>
      <c r="B403" s="23" t="s">
        <v>16</v>
      </c>
      <c r="C403" s="16" t="s">
        <v>182</v>
      </c>
      <c r="D403" s="17" t="s">
        <v>183</v>
      </c>
      <c r="E403" s="18" t="s">
        <v>44</v>
      </c>
      <c r="F403" s="19" t="s">
        <v>258</v>
      </c>
      <c r="G403" s="20"/>
      <c r="H403" s="21"/>
      <c r="I403" s="20"/>
      <c r="J403" s="21"/>
      <c r="K403" s="20"/>
      <c r="L403" s="22"/>
    </row>
    <row r="404" spans="1:12" ht="33">
      <c r="A404" s="48" t="s">
        <v>225</v>
      </c>
      <c r="B404" s="23" t="s">
        <v>16</v>
      </c>
      <c r="C404" s="16" t="s">
        <v>49</v>
      </c>
      <c r="D404" s="17" t="s">
        <v>50</v>
      </c>
      <c r="E404" s="18" t="s">
        <v>44</v>
      </c>
      <c r="F404" s="19" t="s">
        <v>258</v>
      </c>
      <c r="G404" s="20"/>
      <c r="H404" s="21"/>
      <c r="I404" s="20"/>
      <c r="J404" s="21"/>
      <c r="K404" s="20"/>
      <c r="L404" s="22"/>
    </row>
    <row r="405" spans="1:12" ht="16.5">
      <c r="A405" s="24"/>
      <c r="B405" s="25"/>
      <c r="C405" s="25"/>
      <c r="D405" s="26"/>
      <c r="E405" s="26"/>
      <c r="F405" s="26"/>
      <c r="G405" s="26"/>
      <c r="H405" s="26"/>
      <c r="I405" s="20"/>
      <c r="J405" s="26"/>
      <c r="K405" s="26"/>
      <c r="L405" s="26"/>
    </row>
    <row r="406" spans="1:12" ht="16.5">
      <c r="A406" s="27">
        <v>2</v>
      </c>
      <c r="B406" s="28"/>
      <c r="C406" s="28"/>
      <c r="D406" s="29" t="s">
        <v>259</v>
      </c>
      <c r="E406" s="28"/>
      <c r="F406" s="30"/>
      <c r="G406" s="31"/>
      <c r="H406" s="32"/>
      <c r="I406" s="31"/>
      <c r="J406" s="32"/>
      <c r="K406" s="32"/>
      <c r="L406" s="33"/>
    </row>
    <row r="407" spans="1:12" ht="16.5">
      <c r="A407" s="34">
        <v>2.1</v>
      </c>
      <c r="B407" s="35"/>
      <c r="C407" s="35"/>
      <c r="D407" s="36" t="s">
        <v>260</v>
      </c>
      <c r="E407" s="35"/>
      <c r="F407" s="37"/>
      <c r="G407" s="38"/>
      <c r="H407" s="39"/>
      <c r="I407" s="38"/>
      <c r="J407" s="39"/>
      <c r="K407" s="39"/>
      <c r="L407" s="40"/>
    </row>
    <row r="408" spans="1:12" ht="16.5">
      <c r="A408" s="48" t="s">
        <v>55</v>
      </c>
      <c r="B408" s="23" t="s">
        <v>16</v>
      </c>
      <c r="C408" s="16" t="s">
        <v>56</v>
      </c>
      <c r="D408" s="17" t="s">
        <v>57</v>
      </c>
      <c r="E408" s="18" t="s">
        <v>24</v>
      </c>
      <c r="F408" s="19" t="s">
        <v>249</v>
      </c>
      <c r="G408" s="20"/>
      <c r="H408" s="21"/>
      <c r="I408" s="20"/>
      <c r="J408" s="21"/>
      <c r="K408" s="20"/>
      <c r="L408" s="22"/>
    </row>
    <row r="409" spans="1:12" ht="30" customHeight="1">
      <c r="A409" s="48" t="s">
        <v>58</v>
      </c>
      <c r="B409" s="23" t="s">
        <v>16</v>
      </c>
      <c r="C409" s="16" t="s">
        <v>62</v>
      </c>
      <c r="D409" s="17" t="s">
        <v>63</v>
      </c>
      <c r="E409" s="18" t="s">
        <v>24</v>
      </c>
      <c r="F409" s="19" t="s">
        <v>249</v>
      </c>
      <c r="G409" s="20"/>
      <c r="H409" s="21"/>
      <c r="I409" s="20"/>
      <c r="J409" s="21"/>
      <c r="K409" s="20"/>
      <c r="L409" s="22"/>
    </row>
    <row r="410" spans="1:12" ht="31.5" customHeight="1">
      <c r="A410" s="48" t="s">
        <v>61</v>
      </c>
      <c r="B410" s="23" t="s">
        <v>16</v>
      </c>
      <c r="C410" s="16" t="s">
        <v>65</v>
      </c>
      <c r="D410" s="17" t="s">
        <v>66</v>
      </c>
      <c r="E410" s="18" t="s">
        <v>24</v>
      </c>
      <c r="F410" s="19" t="s">
        <v>249</v>
      </c>
      <c r="G410" s="20"/>
      <c r="H410" s="21"/>
      <c r="I410" s="20"/>
      <c r="J410" s="21"/>
      <c r="K410" s="20"/>
      <c r="L410" s="22"/>
    </row>
    <row r="411" spans="1:12" ht="16.5">
      <c r="A411" s="48" t="s">
        <v>64</v>
      </c>
      <c r="B411" s="23" t="s">
        <v>16</v>
      </c>
      <c r="C411" s="16" t="s">
        <v>59</v>
      </c>
      <c r="D411" s="17" t="s">
        <v>60</v>
      </c>
      <c r="E411" s="18" t="s">
        <v>24</v>
      </c>
      <c r="F411" s="19" t="s">
        <v>249</v>
      </c>
      <c r="G411" s="20"/>
      <c r="H411" s="21"/>
      <c r="I411" s="20"/>
      <c r="J411" s="21"/>
      <c r="K411" s="20"/>
      <c r="L411" s="22"/>
    </row>
    <row r="412" spans="1:12" ht="15" customHeight="1">
      <c r="A412" s="48" t="s">
        <v>67</v>
      </c>
      <c r="B412" s="23" t="s">
        <v>16</v>
      </c>
      <c r="C412" s="16" t="s">
        <v>68</v>
      </c>
      <c r="D412" s="17" t="s">
        <v>69</v>
      </c>
      <c r="E412" s="18" t="s">
        <v>24</v>
      </c>
      <c r="F412" s="19" t="s">
        <v>249</v>
      </c>
      <c r="G412" s="20"/>
      <c r="H412" s="21"/>
      <c r="I412" s="20"/>
      <c r="J412" s="21"/>
      <c r="K412" s="20"/>
      <c r="L412" s="22"/>
    </row>
    <row r="413" spans="1:12" ht="16.5">
      <c r="A413" s="48" t="s">
        <v>70</v>
      </c>
      <c r="B413" s="23" t="s">
        <v>16</v>
      </c>
      <c r="C413" s="16" t="s">
        <v>71</v>
      </c>
      <c r="D413" s="17" t="s">
        <v>72</v>
      </c>
      <c r="E413" s="18" t="s">
        <v>31</v>
      </c>
      <c r="F413" s="19" t="s">
        <v>261</v>
      </c>
      <c r="G413" s="20"/>
      <c r="H413" s="21"/>
      <c r="I413" s="20"/>
      <c r="J413" s="21"/>
      <c r="K413" s="20"/>
      <c r="L413" s="22"/>
    </row>
    <row r="414" spans="1:12" ht="15" customHeight="1">
      <c r="A414" s="48" t="s">
        <v>73</v>
      </c>
      <c r="B414" s="23" t="s">
        <v>16</v>
      </c>
      <c r="C414" s="16" t="s">
        <v>74</v>
      </c>
      <c r="D414" s="17" t="s">
        <v>75</v>
      </c>
      <c r="E414" s="18" t="s">
        <v>31</v>
      </c>
      <c r="F414" s="19" t="s">
        <v>262</v>
      </c>
      <c r="G414" s="20"/>
      <c r="H414" s="21"/>
      <c r="I414" s="20"/>
      <c r="J414" s="21"/>
      <c r="K414" s="20"/>
      <c r="L414" s="22"/>
    </row>
    <row r="415" spans="1:12" ht="33" customHeight="1">
      <c r="A415" s="48" t="s">
        <v>76</v>
      </c>
      <c r="B415" s="23" t="s">
        <v>16</v>
      </c>
      <c r="C415" s="16" t="s">
        <v>77</v>
      </c>
      <c r="D415" s="17" t="s">
        <v>78</v>
      </c>
      <c r="E415" s="18" t="s">
        <v>24</v>
      </c>
      <c r="F415" s="19" t="s">
        <v>249</v>
      </c>
      <c r="G415" s="20"/>
      <c r="H415" s="21"/>
      <c r="I415" s="20"/>
      <c r="J415" s="21"/>
      <c r="K415" s="20"/>
      <c r="L415" s="22"/>
    </row>
    <row r="416" spans="1:12" ht="16.5">
      <c r="A416" s="48" t="s">
        <v>79</v>
      </c>
      <c r="B416" s="23" t="s">
        <v>16</v>
      </c>
      <c r="C416" s="16" t="s">
        <v>80</v>
      </c>
      <c r="D416" s="17" t="s">
        <v>240</v>
      </c>
      <c r="E416" s="18" t="s">
        <v>19</v>
      </c>
      <c r="F416" s="19" t="s">
        <v>263</v>
      </c>
      <c r="G416" s="20"/>
      <c r="H416" s="21"/>
      <c r="I416" s="20"/>
      <c r="J416" s="21"/>
      <c r="K416" s="20"/>
      <c r="L416" s="22"/>
    </row>
    <row r="417" spans="1:12" ht="15" customHeight="1">
      <c r="A417" s="48" t="s">
        <v>82</v>
      </c>
      <c r="B417" s="23" t="s">
        <v>16</v>
      </c>
      <c r="C417" s="16" t="s">
        <v>83</v>
      </c>
      <c r="D417" s="17" t="s">
        <v>84</v>
      </c>
      <c r="E417" s="18" t="s">
        <v>24</v>
      </c>
      <c r="F417" s="19" t="s">
        <v>248</v>
      </c>
      <c r="G417" s="20"/>
      <c r="H417" s="21"/>
      <c r="I417" s="20"/>
      <c r="J417" s="21"/>
      <c r="K417" s="20"/>
      <c r="L417" s="22"/>
    </row>
    <row r="418" spans="1:12" ht="16.5">
      <c r="A418" s="48" t="s">
        <v>85</v>
      </c>
      <c r="B418" s="23" t="s">
        <v>21</v>
      </c>
      <c r="C418" s="16" t="s">
        <v>86</v>
      </c>
      <c r="D418" s="17" t="s">
        <v>87</v>
      </c>
      <c r="E418" s="18" t="s">
        <v>24</v>
      </c>
      <c r="F418" s="19" t="s">
        <v>249</v>
      </c>
      <c r="G418" s="20"/>
      <c r="H418" s="21"/>
      <c r="I418" s="20"/>
      <c r="J418" s="21"/>
      <c r="K418" s="20"/>
      <c r="L418" s="22"/>
    </row>
    <row r="419" spans="1:12" ht="16.5">
      <c r="A419" s="24"/>
      <c r="B419" s="25"/>
      <c r="C419" s="25"/>
      <c r="D419" s="26"/>
      <c r="E419" s="26"/>
      <c r="F419" s="26"/>
      <c r="G419" s="26"/>
      <c r="H419" s="26"/>
      <c r="I419" s="20"/>
      <c r="J419" s="26"/>
      <c r="K419" s="26"/>
      <c r="L419" s="26"/>
    </row>
    <row r="420" spans="1:12" ht="16.5">
      <c r="A420" s="34">
        <v>2.2000000000000002</v>
      </c>
      <c r="B420" s="35"/>
      <c r="C420" s="35"/>
      <c r="D420" s="36" t="s">
        <v>89</v>
      </c>
      <c r="E420" s="35"/>
      <c r="F420" s="37"/>
      <c r="G420" s="38"/>
      <c r="H420" s="39"/>
      <c r="I420" s="38"/>
      <c r="J420" s="39"/>
      <c r="K420" s="39"/>
      <c r="L420" s="40"/>
    </row>
    <row r="421" spans="1:12" ht="16.5" customHeight="1">
      <c r="A421" s="48" t="s">
        <v>90</v>
      </c>
      <c r="B421" s="23" t="s">
        <v>16</v>
      </c>
      <c r="C421" s="16" t="s">
        <v>91</v>
      </c>
      <c r="D421" s="17" t="s">
        <v>92</v>
      </c>
      <c r="E421" s="18" t="s">
        <v>24</v>
      </c>
      <c r="F421" s="19" t="s">
        <v>264</v>
      </c>
      <c r="G421" s="20"/>
      <c r="H421" s="21"/>
      <c r="I421" s="20"/>
      <c r="J421" s="21"/>
      <c r="K421" s="20"/>
      <c r="L421" s="21"/>
    </row>
    <row r="422" spans="1:12" ht="16.5">
      <c r="A422" s="48" t="s">
        <v>93</v>
      </c>
      <c r="B422" s="23" t="s">
        <v>16</v>
      </c>
      <c r="C422" s="16" t="s">
        <v>94</v>
      </c>
      <c r="D422" s="17" t="s">
        <v>95</v>
      </c>
      <c r="E422" s="18" t="s">
        <v>24</v>
      </c>
      <c r="F422" s="19" t="s">
        <v>248</v>
      </c>
      <c r="G422" s="20"/>
      <c r="H422" s="21"/>
      <c r="I422" s="20"/>
      <c r="J422" s="21"/>
      <c r="K422" s="20"/>
      <c r="L422" s="21"/>
    </row>
    <row r="423" spans="1:12" ht="16.5">
      <c r="A423" s="48" t="s">
        <v>96</v>
      </c>
      <c r="B423" s="23" t="s">
        <v>16</v>
      </c>
      <c r="C423" s="16" t="s">
        <v>97</v>
      </c>
      <c r="D423" s="17" t="s">
        <v>98</v>
      </c>
      <c r="E423" s="18" t="s">
        <v>24</v>
      </c>
      <c r="F423" s="19" t="s">
        <v>248</v>
      </c>
      <c r="G423" s="20"/>
      <c r="H423" s="21"/>
      <c r="I423" s="20"/>
      <c r="J423" s="21"/>
      <c r="K423" s="20"/>
      <c r="L423" s="21"/>
    </row>
    <row r="424" spans="1:12" ht="29.25" customHeight="1">
      <c r="A424" s="48" t="s">
        <v>99</v>
      </c>
      <c r="B424" s="23" t="s">
        <v>16</v>
      </c>
      <c r="C424" s="16" t="s">
        <v>103</v>
      </c>
      <c r="D424" s="17" t="s">
        <v>104</v>
      </c>
      <c r="E424" s="18" t="s">
        <v>24</v>
      </c>
      <c r="F424" s="19" t="s">
        <v>265</v>
      </c>
      <c r="G424" s="20"/>
      <c r="H424" s="21"/>
      <c r="I424" s="20"/>
      <c r="J424" s="21"/>
      <c r="K424" s="20"/>
      <c r="L424" s="21"/>
    </row>
    <row r="425" spans="1:12" ht="15" customHeight="1">
      <c r="A425" s="48" t="s">
        <v>102</v>
      </c>
      <c r="B425" s="23" t="s">
        <v>21</v>
      </c>
      <c r="C425" s="16" t="s">
        <v>8536</v>
      </c>
      <c r="D425" s="17" t="s">
        <v>8535</v>
      </c>
      <c r="E425" s="18" t="s">
        <v>24</v>
      </c>
      <c r="F425" s="19" t="s">
        <v>249</v>
      </c>
      <c r="G425" s="20"/>
      <c r="H425" s="21"/>
      <c r="I425" s="20"/>
      <c r="J425" s="21"/>
      <c r="K425" s="20"/>
      <c r="L425" s="21"/>
    </row>
    <row r="426" spans="1:12" ht="15" customHeight="1">
      <c r="A426" s="48" t="s">
        <v>105</v>
      </c>
      <c r="B426" s="23" t="s">
        <v>16</v>
      </c>
      <c r="C426" s="16" t="s">
        <v>107</v>
      </c>
      <c r="D426" s="17" t="s">
        <v>108</v>
      </c>
      <c r="E426" s="18" t="s">
        <v>31</v>
      </c>
      <c r="F426" s="19" t="s">
        <v>266</v>
      </c>
      <c r="G426" s="20"/>
      <c r="H426" s="21"/>
      <c r="I426" s="20"/>
      <c r="J426" s="21"/>
      <c r="K426" s="20"/>
      <c r="L426" s="21"/>
    </row>
    <row r="427" spans="1:12" ht="16.5">
      <c r="A427" s="48" t="s">
        <v>106</v>
      </c>
      <c r="B427" s="23" t="s">
        <v>16</v>
      </c>
      <c r="C427" s="16" t="s">
        <v>188</v>
      </c>
      <c r="D427" s="17" t="s">
        <v>189</v>
      </c>
      <c r="E427" s="18" t="s">
        <v>112</v>
      </c>
      <c r="F427" s="19" t="s">
        <v>267</v>
      </c>
      <c r="G427" s="20"/>
      <c r="H427" s="21"/>
      <c r="I427" s="20"/>
      <c r="J427" s="21"/>
      <c r="K427" s="20"/>
      <c r="L427" s="21"/>
    </row>
    <row r="428" spans="1:12" ht="15" customHeight="1">
      <c r="A428" s="48" t="s">
        <v>109</v>
      </c>
      <c r="B428" s="23" t="s">
        <v>16</v>
      </c>
      <c r="C428" s="16" t="s">
        <v>114</v>
      </c>
      <c r="D428" s="17" t="s">
        <v>115</v>
      </c>
      <c r="E428" s="18" t="s">
        <v>31</v>
      </c>
      <c r="F428" s="19" t="s">
        <v>268</v>
      </c>
      <c r="G428" s="20"/>
      <c r="H428" s="21"/>
      <c r="I428" s="20"/>
      <c r="J428" s="21"/>
      <c r="K428" s="20"/>
      <c r="L428" s="21"/>
    </row>
    <row r="429" spans="1:12" ht="16.5">
      <c r="A429" s="48" t="s">
        <v>113</v>
      </c>
      <c r="B429" s="23" t="s">
        <v>16</v>
      </c>
      <c r="C429" s="16" t="s">
        <v>117</v>
      </c>
      <c r="D429" s="17" t="s">
        <v>118</v>
      </c>
      <c r="E429" s="18" t="s">
        <v>112</v>
      </c>
      <c r="F429" s="19" t="s">
        <v>269</v>
      </c>
      <c r="G429" s="20"/>
      <c r="H429" s="21"/>
      <c r="I429" s="20"/>
      <c r="J429" s="21"/>
      <c r="K429" s="20"/>
      <c r="L429" s="21"/>
    </row>
    <row r="430" spans="1:12" ht="15" customHeight="1">
      <c r="A430" s="48" t="s">
        <v>116</v>
      </c>
      <c r="B430" s="23" t="s">
        <v>16</v>
      </c>
      <c r="C430" s="16" t="s">
        <v>120</v>
      </c>
      <c r="D430" s="17" t="s">
        <v>121</v>
      </c>
      <c r="E430" s="18" t="s">
        <v>24</v>
      </c>
      <c r="F430" s="19" t="s">
        <v>264</v>
      </c>
      <c r="G430" s="20"/>
      <c r="H430" s="21"/>
      <c r="I430" s="20"/>
      <c r="J430" s="21"/>
      <c r="K430" s="20"/>
      <c r="L430" s="21"/>
    </row>
    <row r="431" spans="1:12" ht="15" customHeight="1">
      <c r="A431" s="49" t="s">
        <v>119</v>
      </c>
      <c r="B431" s="61" t="s">
        <v>16</v>
      </c>
      <c r="C431" s="41" t="s">
        <v>123</v>
      </c>
      <c r="D431" s="17" t="s">
        <v>124</v>
      </c>
      <c r="E431" s="18" t="s">
        <v>31</v>
      </c>
      <c r="F431" s="42">
        <v>771.43</v>
      </c>
      <c r="G431" s="20"/>
      <c r="H431" s="21"/>
      <c r="I431" s="20"/>
      <c r="J431" s="21"/>
      <c r="K431" s="20"/>
      <c r="L431" s="21"/>
    </row>
    <row r="432" spans="1:12" ht="15" customHeight="1">
      <c r="A432" s="48" t="s">
        <v>122</v>
      </c>
      <c r="B432" s="23" t="s">
        <v>16</v>
      </c>
      <c r="C432" s="16" t="s">
        <v>126</v>
      </c>
      <c r="D432" s="17" t="s">
        <v>127</v>
      </c>
      <c r="E432" s="18" t="s">
        <v>31</v>
      </c>
      <c r="F432" s="19" t="s">
        <v>270</v>
      </c>
      <c r="G432" s="20"/>
      <c r="H432" s="21"/>
      <c r="I432" s="20"/>
      <c r="J432" s="21"/>
      <c r="K432" s="20"/>
      <c r="L432" s="21"/>
    </row>
    <row r="433" spans="1:12" ht="16.5">
      <c r="A433" s="48" t="s">
        <v>125</v>
      </c>
      <c r="B433" s="23" t="s">
        <v>16</v>
      </c>
      <c r="C433" s="16" t="s">
        <v>129</v>
      </c>
      <c r="D433" s="17" t="s">
        <v>130</v>
      </c>
      <c r="E433" s="18" t="s">
        <v>31</v>
      </c>
      <c r="F433" s="19" t="s">
        <v>271</v>
      </c>
      <c r="G433" s="20"/>
      <c r="H433" s="21"/>
      <c r="I433" s="20"/>
      <c r="J433" s="21"/>
      <c r="K433" s="20"/>
      <c r="L433" s="21"/>
    </row>
    <row r="434" spans="1:12" ht="16.5">
      <c r="A434" s="48" t="s">
        <v>128</v>
      </c>
      <c r="B434" s="23" t="s">
        <v>16</v>
      </c>
      <c r="C434" s="16" t="s">
        <v>132</v>
      </c>
      <c r="D434" s="17" t="s">
        <v>133</v>
      </c>
      <c r="E434" s="18" t="s">
        <v>112</v>
      </c>
      <c r="F434" s="19" t="s">
        <v>272</v>
      </c>
      <c r="G434" s="20"/>
      <c r="H434" s="21"/>
      <c r="I434" s="20"/>
      <c r="J434" s="21"/>
      <c r="K434" s="20"/>
      <c r="L434" s="21"/>
    </row>
    <row r="435" spans="1:12" ht="16.5">
      <c r="A435" s="24"/>
      <c r="B435" s="25"/>
      <c r="C435" s="25"/>
      <c r="D435" s="26"/>
      <c r="E435" s="26"/>
      <c r="F435" s="26"/>
      <c r="G435" s="26"/>
      <c r="H435" s="26"/>
      <c r="I435" s="20"/>
      <c r="J435" s="26"/>
      <c r="K435" s="26"/>
      <c r="L435" s="26"/>
    </row>
    <row r="436" spans="1:12" ht="16.5">
      <c r="A436" s="34">
        <v>2.2999999999999998</v>
      </c>
      <c r="B436" s="35"/>
      <c r="C436" s="35"/>
      <c r="D436" s="36" t="s">
        <v>135</v>
      </c>
      <c r="E436" s="35"/>
      <c r="F436" s="37"/>
      <c r="G436" s="38"/>
      <c r="H436" s="39"/>
      <c r="I436" s="38"/>
      <c r="J436" s="39"/>
      <c r="K436" s="39"/>
      <c r="L436" s="40"/>
    </row>
    <row r="437" spans="1:12" ht="15" customHeight="1">
      <c r="A437" s="48" t="s">
        <v>136</v>
      </c>
      <c r="B437" s="23" t="s">
        <v>16</v>
      </c>
      <c r="C437" s="16" t="s">
        <v>137</v>
      </c>
      <c r="D437" s="17" t="s">
        <v>138</v>
      </c>
      <c r="E437" s="18" t="s">
        <v>24</v>
      </c>
      <c r="F437" s="19" t="s">
        <v>254</v>
      </c>
      <c r="G437" s="20"/>
      <c r="H437" s="21"/>
      <c r="I437" s="20"/>
      <c r="J437" s="21"/>
      <c r="K437" s="20"/>
      <c r="L437" s="21"/>
    </row>
    <row r="438" spans="1:12" ht="28.9" customHeight="1">
      <c r="A438" s="48" t="s">
        <v>139</v>
      </c>
      <c r="B438" s="23" t="s">
        <v>16</v>
      </c>
      <c r="C438" s="16" t="s">
        <v>140</v>
      </c>
      <c r="D438" s="17" t="s">
        <v>273</v>
      </c>
      <c r="E438" s="18" t="s">
        <v>24</v>
      </c>
      <c r="F438" s="19" t="s">
        <v>249</v>
      </c>
      <c r="G438" s="20"/>
      <c r="H438" s="21"/>
      <c r="I438" s="20"/>
      <c r="J438" s="21"/>
      <c r="K438" s="20"/>
      <c r="L438" s="21"/>
    </row>
    <row r="439" spans="1:12" ht="55.5" customHeight="1">
      <c r="A439" s="49" t="s">
        <v>142</v>
      </c>
      <c r="B439" s="61" t="s">
        <v>16</v>
      </c>
      <c r="C439" s="41" t="s">
        <v>151</v>
      </c>
      <c r="D439" s="17" t="s">
        <v>152</v>
      </c>
      <c r="E439" s="18" t="s">
        <v>24</v>
      </c>
      <c r="F439" s="42">
        <v>70</v>
      </c>
      <c r="G439" s="20"/>
      <c r="H439" s="21"/>
      <c r="I439" s="20"/>
      <c r="J439" s="21"/>
      <c r="K439" s="20"/>
      <c r="L439" s="21"/>
    </row>
    <row r="440" spans="1:12" ht="31.5" customHeight="1">
      <c r="A440" s="48" t="s">
        <v>146</v>
      </c>
      <c r="B440" s="23" t="s">
        <v>16</v>
      </c>
      <c r="C440" s="16" t="s">
        <v>154</v>
      </c>
      <c r="D440" s="17" t="s">
        <v>155</v>
      </c>
      <c r="E440" s="18" t="s">
        <v>112</v>
      </c>
      <c r="F440" s="19" t="s">
        <v>274</v>
      </c>
      <c r="G440" s="20"/>
      <c r="H440" s="21"/>
      <c r="I440" s="20"/>
      <c r="J440" s="21"/>
      <c r="K440" s="20"/>
      <c r="L440" s="21"/>
    </row>
    <row r="441" spans="1:12" ht="16.5">
      <c r="A441" s="24"/>
      <c r="B441" s="25"/>
      <c r="C441" s="25"/>
      <c r="D441" s="26"/>
      <c r="E441" s="26"/>
      <c r="F441" s="26"/>
      <c r="G441" s="26"/>
      <c r="H441" s="26"/>
      <c r="I441" s="20"/>
      <c r="J441" s="26"/>
      <c r="K441" s="26"/>
      <c r="L441" s="26"/>
    </row>
    <row r="442" spans="1:12" ht="16.5">
      <c r="A442" s="27">
        <v>3</v>
      </c>
      <c r="B442" s="28"/>
      <c r="C442" s="28"/>
      <c r="D442" s="29" t="s">
        <v>157</v>
      </c>
      <c r="E442" s="28"/>
      <c r="F442" s="30"/>
      <c r="G442" s="31"/>
      <c r="H442" s="32"/>
      <c r="I442" s="31"/>
      <c r="J442" s="32"/>
      <c r="K442" s="32"/>
      <c r="L442" s="33"/>
    </row>
    <row r="443" spans="1:12" ht="31.9" customHeight="1">
      <c r="A443" s="48" t="s">
        <v>158</v>
      </c>
      <c r="B443" s="23" t="s">
        <v>16</v>
      </c>
      <c r="C443" s="16" t="s">
        <v>159</v>
      </c>
      <c r="D443" s="17" t="s">
        <v>160</v>
      </c>
      <c r="E443" s="18" t="s">
        <v>44</v>
      </c>
      <c r="F443" s="19" t="s">
        <v>275</v>
      </c>
      <c r="G443" s="20"/>
      <c r="H443" s="21"/>
      <c r="I443" s="20"/>
      <c r="J443" s="21"/>
      <c r="K443" s="20"/>
      <c r="L443" s="22"/>
    </row>
    <row r="444" spans="1:12" ht="29.45" customHeight="1">
      <c r="A444" s="48" t="s">
        <v>161</v>
      </c>
      <c r="B444" s="23" t="s">
        <v>16</v>
      </c>
      <c r="C444" s="16" t="s">
        <v>192</v>
      </c>
      <c r="D444" s="17" t="s">
        <v>276</v>
      </c>
      <c r="E444" s="18" t="s">
        <v>44</v>
      </c>
      <c r="F444" s="19" t="s">
        <v>277</v>
      </c>
      <c r="G444" s="20"/>
      <c r="H444" s="21"/>
      <c r="I444" s="20"/>
      <c r="J444" s="21"/>
      <c r="K444" s="20"/>
      <c r="L444" s="22"/>
    </row>
    <row r="445" spans="1:12" ht="16.5">
      <c r="A445" s="48">
        <v>3.3</v>
      </c>
      <c r="B445" s="23" t="s">
        <v>16</v>
      </c>
      <c r="C445" s="16" t="s">
        <v>278</v>
      </c>
      <c r="D445" s="17" t="s">
        <v>279</v>
      </c>
      <c r="E445" s="18" t="s">
        <v>44</v>
      </c>
      <c r="F445" s="19" t="s">
        <v>249</v>
      </c>
      <c r="G445" s="20"/>
      <c r="H445" s="21"/>
      <c r="I445" s="20"/>
      <c r="J445" s="21"/>
      <c r="K445" s="20"/>
      <c r="L445" s="22"/>
    </row>
    <row r="446" spans="1:12" ht="16.5">
      <c r="A446" s="48">
        <v>3.4</v>
      </c>
      <c r="B446" s="23" t="s">
        <v>16</v>
      </c>
      <c r="C446" s="16" t="s">
        <v>165</v>
      </c>
      <c r="D446" s="17" t="s">
        <v>166</v>
      </c>
      <c r="E446" s="18" t="s">
        <v>19</v>
      </c>
      <c r="F446" s="19" t="s">
        <v>280</v>
      </c>
      <c r="G446" s="20"/>
      <c r="H446" s="21"/>
      <c r="I446" s="20"/>
      <c r="J446" s="21"/>
      <c r="K446" s="20"/>
      <c r="L446" s="22"/>
    </row>
    <row r="447" spans="1:12" ht="15" customHeight="1">
      <c r="A447" s="48" t="s">
        <v>170</v>
      </c>
      <c r="B447" s="23" t="s">
        <v>16</v>
      </c>
      <c r="C447" s="16" t="s">
        <v>281</v>
      </c>
      <c r="D447" s="17" t="s">
        <v>282</v>
      </c>
      <c r="E447" s="18" t="s">
        <v>19</v>
      </c>
      <c r="F447" s="19" t="s">
        <v>283</v>
      </c>
      <c r="G447" s="20"/>
      <c r="H447" s="21"/>
      <c r="I447" s="20"/>
      <c r="J447" s="21"/>
      <c r="K447" s="20"/>
      <c r="L447" s="22"/>
    </row>
    <row r="448" spans="1:12" ht="16.5">
      <c r="A448" s="48">
        <v>3.6</v>
      </c>
      <c r="B448" s="23" t="s">
        <v>21</v>
      </c>
      <c r="C448" s="16" t="s">
        <v>198</v>
      </c>
      <c r="D448" s="17" t="s">
        <v>199</v>
      </c>
      <c r="E448" s="18" t="s">
        <v>24</v>
      </c>
      <c r="F448" s="19" t="s">
        <v>249</v>
      </c>
      <c r="G448" s="20"/>
      <c r="H448" s="21"/>
      <c r="I448" s="20"/>
      <c r="J448" s="21"/>
      <c r="K448" s="20"/>
      <c r="L448" s="22"/>
    </row>
    <row r="449" spans="1:14" ht="15" customHeight="1">
      <c r="A449" s="48" t="s">
        <v>201</v>
      </c>
      <c r="B449" s="23" t="s">
        <v>21</v>
      </c>
      <c r="C449" s="16" t="s">
        <v>194</v>
      </c>
      <c r="D449" s="17" t="s">
        <v>195</v>
      </c>
      <c r="E449" s="18" t="s">
        <v>24</v>
      </c>
      <c r="F449" s="19" t="s">
        <v>254</v>
      </c>
      <c r="G449" s="20"/>
      <c r="H449" s="21"/>
      <c r="I449" s="20"/>
      <c r="J449" s="21"/>
      <c r="K449" s="20"/>
      <c r="L449" s="22"/>
    </row>
    <row r="450" spans="1:14" ht="16.5">
      <c r="A450" s="48">
        <v>3.8</v>
      </c>
      <c r="B450" s="23" t="s">
        <v>21</v>
      </c>
      <c r="C450" s="16" t="s">
        <v>196</v>
      </c>
      <c r="D450" s="17" t="s">
        <v>197</v>
      </c>
      <c r="E450" s="18" t="s">
        <v>24</v>
      </c>
      <c r="F450" s="19" t="s">
        <v>254</v>
      </c>
      <c r="G450" s="20"/>
      <c r="H450" s="21"/>
      <c r="I450" s="20"/>
      <c r="J450" s="21"/>
      <c r="K450" s="20"/>
      <c r="L450" s="22"/>
    </row>
    <row r="451" spans="1:14" ht="34.5" customHeight="1">
      <c r="A451" s="49" t="s">
        <v>220</v>
      </c>
      <c r="B451" s="68" t="s">
        <v>21</v>
      </c>
      <c r="C451" s="16" t="s">
        <v>320</v>
      </c>
      <c r="D451" s="17" t="s">
        <v>321</v>
      </c>
      <c r="E451" s="18" t="s">
        <v>24</v>
      </c>
      <c r="F451" s="19">
        <v>15</v>
      </c>
      <c r="G451" s="20"/>
      <c r="H451" s="21"/>
      <c r="I451" s="20"/>
      <c r="J451" s="21"/>
      <c r="K451" s="20"/>
      <c r="L451" s="22"/>
    </row>
    <row r="452" spans="1:14" ht="17.25" thickBot="1">
      <c r="A452" s="43"/>
      <c r="B452" s="44"/>
      <c r="C452" s="44"/>
      <c r="D452" s="45"/>
      <c r="E452" s="45"/>
      <c r="F452" s="46"/>
      <c r="G452" s="47"/>
      <c r="H452" s="47"/>
      <c r="I452" s="20"/>
      <c r="J452" s="47"/>
      <c r="K452" s="47"/>
      <c r="L452" s="47"/>
    </row>
    <row r="453" spans="1:14" ht="18">
      <c r="A453" s="197" t="s">
        <v>171</v>
      </c>
      <c r="B453" s="197"/>
      <c r="C453" s="197"/>
      <c r="D453" s="197"/>
      <c r="E453" s="197"/>
      <c r="F453" s="197"/>
      <c r="G453" s="198">
        <f>ROUND(H442+H406+H393,2)</f>
        <v>0</v>
      </c>
      <c r="H453" s="198"/>
      <c r="I453" s="198">
        <f>ROUND(J442+J406+J393,2)</f>
        <v>0</v>
      </c>
      <c r="J453" s="198"/>
      <c r="K453" s="198">
        <f>SUM(L442,L406,L393)</f>
        <v>0</v>
      </c>
      <c r="L453" s="198"/>
      <c r="M453" s="168">
        <f>I453+G453</f>
        <v>0</v>
      </c>
      <c r="N453" s="167"/>
    </row>
    <row r="454" spans="1:14">
      <c r="A454" s="206"/>
      <c r="B454" s="206"/>
      <c r="C454" s="206"/>
      <c r="D454" s="206"/>
      <c r="E454" s="206"/>
      <c r="F454" s="206"/>
      <c r="G454" s="206"/>
      <c r="H454" s="206"/>
      <c r="I454" s="206" t="e">
        <f>VLOOKUP(C454,Planilha7!A448:F4548,5,0)</f>
        <v>#N/A</v>
      </c>
      <c r="J454" s="206"/>
      <c r="K454" s="206"/>
      <c r="L454" s="206"/>
      <c r="M454" s="167">
        <f>M453-K453</f>
        <v>0</v>
      </c>
      <c r="N454" s="167"/>
    </row>
    <row r="455" spans="1:14" ht="15.75">
      <c r="A455" s="203" t="s">
        <v>284</v>
      </c>
      <c r="B455" s="203"/>
      <c r="C455" s="203"/>
      <c r="D455" s="203"/>
      <c r="E455" s="203"/>
      <c r="F455" s="203"/>
      <c r="G455" s="203"/>
      <c r="H455" s="203"/>
      <c r="I455" s="203" t="e">
        <f>VLOOKUP(C455,Planilha7!A449:F4549,5,0)</f>
        <v>#N/A</v>
      </c>
      <c r="J455" s="203"/>
      <c r="K455" s="203"/>
      <c r="L455" s="203"/>
    </row>
    <row r="456" spans="1:14" ht="16.5">
      <c r="A456" s="27" t="s">
        <v>13</v>
      </c>
      <c r="B456" s="28"/>
      <c r="C456" s="28"/>
      <c r="D456" s="29" t="s">
        <v>14</v>
      </c>
      <c r="E456" s="28"/>
      <c r="F456" s="30"/>
      <c r="G456" s="31"/>
      <c r="H456" s="32">
        <f>H457</f>
        <v>0</v>
      </c>
      <c r="I456" s="31"/>
      <c r="J456" s="32">
        <f>J457</f>
        <v>0</v>
      </c>
      <c r="K456" s="32"/>
      <c r="L456" s="33">
        <f>L457</f>
        <v>0</v>
      </c>
    </row>
    <row r="457" spans="1:14" ht="16.5">
      <c r="A457" s="34" t="s">
        <v>15</v>
      </c>
      <c r="B457" s="35"/>
      <c r="C457" s="35"/>
      <c r="D457" s="36" t="s">
        <v>173</v>
      </c>
      <c r="E457" s="35"/>
      <c r="F457" s="37"/>
      <c r="G457" s="38"/>
      <c r="H457" s="39">
        <f>SUM(H458:H465)</f>
        <v>0</v>
      </c>
      <c r="I457" s="38"/>
      <c r="J457" s="39">
        <f>SUM(J458:J465)</f>
        <v>0</v>
      </c>
      <c r="K457" s="39"/>
      <c r="L457" s="40">
        <f>SUM(L458:L465)</f>
        <v>0</v>
      </c>
    </row>
    <row r="458" spans="1:14" ht="16.5">
      <c r="A458" s="48" t="s">
        <v>174</v>
      </c>
      <c r="B458" s="23" t="s">
        <v>16</v>
      </c>
      <c r="C458" s="16" t="s">
        <v>17</v>
      </c>
      <c r="D458" s="17" t="s">
        <v>18</v>
      </c>
      <c r="E458" s="18" t="s">
        <v>19</v>
      </c>
      <c r="F458" s="19">
        <v>6</v>
      </c>
      <c r="G458" s="20"/>
      <c r="H458" s="21"/>
      <c r="I458" s="20"/>
      <c r="J458" s="21"/>
      <c r="K458" s="20"/>
      <c r="L458" s="21"/>
    </row>
    <row r="459" spans="1:14" ht="16.5">
      <c r="A459" s="48" t="s">
        <v>175</v>
      </c>
      <c r="B459" s="23" t="s">
        <v>21</v>
      </c>
      <c r="C459" s="16" t="s">
        <v>22</v>
      </c>
      <c r="D459" s="17" t="s">
        <v>23</v>
      </c>
      <c r="E459" s="18" t="s">
        <v>24</v>
      </c>
      <c r="F459" s="19">
        <v>1</v>
      </c>
      <c r="G459" s="20"/>
      <c r="H459" s="21"/>
      <c r="I459" s="20"/>
      <c r="J459" s="21"/>
      <c r="K459" s="20"/>
      <c r="L459" s="21"/>
    </row>
    <row r="460" spans="1:14" ht="16.5">
      <c r="A460" s="48" t="s">
        <v>176</v>
      </c>
      <c r="B460" s="23" t="s">
        <v>16</v>
      </c>
      <c r="C460" s="16" t="s">
        <v>46</v>
      </c>
      <c r="D460" s="17" t="s">
        <v>47</v>
      </c>
      <c r="E460" s="18" t="s">
        <v>44</v>
      </c>
      <c r="F460" s="19">
        <v>12.54</v>
      </c>
      <c r="G460" s="20"/>
      <c r="H460" s="21"/>
      <c r="I460" s="20"/>
      <c r="J460" s="21"/>
      <c r="K460" s="20"/>
      <c r="L460" s="21"/>
    </row>
    <row r="461" spans="1:14" ht="16.5">
      <c r="A461" s="48" t="s">
        <v>177</v>
      </c>
      <c r="B461" s="23" t="s">
        <v>16</v>
      </c>
      <c r="C461" s="16" t="s">
        <v>182</v>
      </c>
      <c r="D461" s="17" t="s">
        <v>183</v>
      </c>
      <c r="E461" s="18" t="s">
        <v>44</v>
      </c>
      <c r="F461" s="19">
        <v>1.17</v>
      </c>
      <c r="G461" s="20"/>
      <c r="H461" s="21"/>
      <c r="I461" s="20"/>
      <c r="J461" s="21"/>
      <c r="K461" s="20"/>
      <c r="L461" s="21"/>
    </row>
    <row r="462" spans="1:14" ht="16.5">
      <c r="A462" s="48" t="s">
        <v>180</v>
      </c>
      <c r="B462" s="23" t="s">
        <v>16</v>
      </c>
      <c r="C462" s="16" t="s">
        <v>42</v>
      </c>
      <c r="D462" s="17" t="s">
        <v>43</v>
      </c>
      <c r="E462" s="18" t="s">
        <v>44</v>
      </c>
      <c r="F462" s="19">
        <v>0.31</v>
      </c>
      <c r="G462" s="20"/>
      <c r="H462" s="21"/>
      <c r="I462" s="20"/>
      <c r="J462" s="21"/>
      <c r="K462" s="20"/>
      <c r="L462" s="21"/>
    </row>
    <row r="463" spans="1:14" ht="16.5">
      <c r="A463" s="48" t="s">
        <v>181</v>
      </c>
      <c r="B463" s="23" t="s">
        <v>16</v>
      </c>
      <c r="C463" s="16" t="s">
        <v>178</v>
      </c>
      <c r="D463" s="17" t="s">
        <v>179</v>
      </c>
      <c r="E463" s="18" t="s">
        <v>19</v>
      </c>
      <c r="F463" s="19">
        <v>5.83</v>
      </c>
      <c r="G463" s="20"/>
      <c r="H463" s="21"/>
      <c r="I463" s="20"/>
      <c r="J463" s="21"/>
      <c r="K463" s="20"/>
      <c r="L463" s="21"/>
    </row>
    <row r="464" spans="1:14" ht="16.5">
      <c r="A464" s="48" t="s">
        <v>184</v>
      </c>
      <c r="B464" s="23" t="s">
        <v>16</v>
      </c>
      <c r="C464" s="16" t="s">
        <v>39</v>
      </c>
      <c r="D464" s="17" t="s">
        <v>40</v>
      </c>
      <c r="E464" s="18" t="s">
        <v>19</v>
      </c>
      <c r="F464" s="19">
        <v>2.2000000000000002</v>
      </c>
      <c r="G464" s="20"/>
      <c r="H464" s="21"/>
      <c r="I464" s="20"/>
      <c r="J464" s="21"/>
      <c r="K464" s="20"/>
      <c r="L464" s="21"/>
    </row>
    <row r="465" spans="1:12" ht="33">
      <c r="A465" s="48" t="s">
        <v>223</v>
      </c>
      <c r="B465" s="23" t="s">
        <v>16</v>
      </c>
      <c r="C465" s="16" t="s">
        <v>49</v>
      </c>
      <c r="D465" s="17" t="s">
        <v>50</v>
      </c>
      <c r="E465" s="18" t="s">
        <v>44</v>
      </c>
      <c r="F465" s="19">
        <v>1.47</v>
      </c>
      <c r="G465" s="20"/>
      <c r="H465" s="21"/>
      <c r="I465" s="20"/>
      <c r="J465" s="21"/>
      <c r="K465" s="20"/>
      <c r="L465" s="21"/>
    </row>
    <row r="466" spans="1:12" ht="16.5">
      <c r="A466" s="24"/>
      <c r="B466" s="25"/>
      <c r="C466" s="25"/>
      <c r="D466" s="26"/>
      <c r="E466" s="26"/>
      <c r="F466" s="26"/>
      <c r="G466" s="26"/>
      <c r="H466" s="26"/>
      <c r="I466" s="20"/>
      <c r="J466" s="26"/>
      <c r="K466" s="26"/>
      <c r="L466" s="26"/>
    </row>
    <row r="467" spans="1:12" ht="16.5">
      <c r="A467" s="27" t="s">
        <v>51</v>
      </c>
      <c r="B467" s="28"/>
      <c r="C467" s="28"/>
      <c r="D467" s="29" t="s">
        <v>52</v>
      </c>
      <c r="E467" s="28"/>
      <c r="F467" s="30"/>
      <c r="G467" s="31"/>
      <c r="H467" s="32"/>
      <c r="I467" s="31"/>
      <c r="J467" s="32"/>
      <c r="K467" s="32"/>
      <c r="L467" s="33"/>
    </row>
    <row r="468" spans="1:12" ht="16.5">
      <c r="A468" s="34" t="s">
        <v>53</v>
      </c>
      <c r="B468" s="35"/>
      <c r="C468" s="35"/>
      <c r="D468" s="36" t="s">
        <v>54</v>
      </c>
      <c r="E468" s="35"/>
      <c r="F468" s="37"/>
      <c r="G468" s="38"/>
      <c r="H468" s="39"/>
      <c r="I468" s="38"/>
      <c r="J468" s="39"/>
      <c r="K468" s="39"/>
      <c r="L468" s="40"/>
    </row>
    <row r="469" spans="1:12" ht="16.5">
      <c r="A469" s="48" t="s">
        <v>55</v>
      </c>
      <c r="B469" s="23" t="s">
        <v>16</v>
      </c>
      <c r="C469" s="16" t="s">
        <v>56</v>
      </c>
      <c r="D469" s="17" t="s">
        <v>57</v>
      </c>
      <c r="E469" s="18" t="s">
        <v>24</v>
      </c>
      <c r="F469" s="19">
        <v>1</v>
      </c>
      <c r="G469" s="20"/>
      <c r="H469" s="21"/>
      <c r="I469" s="20"/>
      <c r="J469" s="21"/>
      <c r="K469" s="20"/>
      <c r="L469" s="22"/>
    </row>
    <row r="470" spans="1:12" ht="16.5">
      <c r="A470" s="48" t="s">
        <v>58</v>
      </c>
      <c r="B470" s="23" t="s">
        <v>16</v>
      </c>
      <c r="C470" s="16" t="s">
        <v>62</v>
      </c>
      <c r="D470" s="17" t="s">
        <v>63</v>
      </c>
      <c r="E470" s="18" t="s">
        <v>24</v>
      </c>
      <c r="F470" s="19">
        <v>1</v>
      </c>
      <c r="G470" s="20"/>
      <c r="H470" s="21"/>
      <c r="I470" s="20"/>
      <c r="J470" s="21"/>
      <c r="K470" s="20"/>
      <c r="L470" s="22"/>
    </row>
    <row r="471" spans="1:12" ht="33">
      <c r="A471" s="48" t="s">
        <v>61</v>
      </c>
      <c r="B471" s="23" t="s">
        <v>16</v>
      </c>
      <c r="C471" s="16" t="s">
        <v>65</v>
      </c>
      <c r="D471" s="17" t="s">
        <v>66</v>
      </c>
      <c r="E471" s="18" t="s">
        <v>24</v>
      </c>
      <c r="F471" s="19">
        <v>1</v>
      </c>
      <c r="G471" s="20"/>
      <c r="H471" s="21"/>
      <c r="I471" s="20"/>
      <c r="J471" s="21"/>
      <c r="K471" s="20"/>
      <c r="L471" s="22"/>
    </row>
    <row r="472" spans="1:12" ht="16.5">
      <c r="A472" s="48" t="s">
        <v>64</v>
      </c>
      <c r="B472" s="23" t="s">
        <v>16</v>
      </c>
      <c r="C472" s="16" t="s">
        <v>59</v>
      </c>
      <c r="D472" s="17" t="s">
        <v>60</v>
      </c>
      <c r="E472" s="18" t="s">
        <v>24</v>
      </c>
      <c r="F472" s="19">
        <v>1</v>
      </c>
      <c r="G472" s="20"/>
      <c r="H472" s="21"/>
      <c r="I472" s="20"/>
      <c r="J472" s="21"/>
      <c r="K472" s="20"/>
      <c r="L472" s="22"/>
    </row>
    <row r="473" spans="1:12" ht="16.5">
      <c r="A473" s="48" t="s">
        <v>67</v>
      </c>
      <c r="B473" s="23" t="s">
        <v>16</v>
      </c>
      <c r="C473" s="16" t="s">
        <v>68</v>
      </c>
      <c r="D473" s="17" t="s">
        <v>69</v>
      </c>
      <c r="E473" s="18" t="s">
        <v>24</v>
      </c>
      <c r="F473" s="19">
        <v>1</v>
      </c>
      <c r="G473" s="20"/>
      <c r="H473" s="21"/>
      <c r="I473" s="20"/>
      <c r="J473" s="21"/>
      <c r="K473" s="20"/>
      <c r="L473" s="22"/>
    </row>
    <row r="474" spans="1:12" ht="16.5">
      <c r="A474" s="48" t="s">
        <v>70</v>
      </c>
      <c r="B474" s="23" t="s">
        <v>16</v>
      </c>
      <c r="C474" s="16" t="s">
        <v>77</v>
      </c>
      <c r="D474" s="17" t="s">
        <v>78</v>
      </c>
      <c r="E474" s="18" t="s">
        <v>24</v>
      </c>
      <c r="F474" s="19">
        <v>1</v>
      </c>
      <c r="G474" s="20"/>
      <c r="H474" s="21"/>
      <c r="I474" s="20"/>
      <c r="J474" s="21"/>
      <c r="K474" s="20"/>
      <c r="L474" s="22"/>
    </row>
    <row r="475" spans="1:12" ht="16.5">
      <c r="A475" s="48" t="s">
        <v>73</v>
      </c>
      <c r="B475" s="23" t="s">
        <v>16</v>
      </c>
      <c r="C475" s="16" t="s">
        <v>71</v>
      </c>
      <c r="D475" s="17" t="s">
        <v>72</v>
      </c>
      <c r="E475" s="18" t="s">
        <v>31</v>
      </c>
      <c r="F475" s="19">
        <v>4.42</v>
      </c>
      <c r="G475" s="20"/>
      <c r="H475" s="21"/>
      <c r="I475" s="20"/>
      <c r="J475" s="21"/>
      <c r="K475" s="20"/>
      <c r="L475" s="22"/>
    </row>
    <row r="476" spans="1:12" ht="16.5">
      <c r="A476" s="48" t="s">
        <v>76</v>
      </c>
      <c r="B476" s="23" t="s">
        <v>16</v>
      </c>
      <c r="C476" s="16" t="s">
        <v>74</v>
      </c>
      <c r="D476" s="17" t="s">
        <v>75</v>
      </c>
      <c r="E476" s="18" t="s">
        <v>31</v>
      </c>
      <c r="F476" s="19">
        <v>139.75</v>
      </c>
      <c r="G476" s="20"/>
      <c r="H476" s="21"/>
      <c r="I476" s="20"/>
      <c r="J476" s="21"/>
      <c r="K476" s="20"/>
      <c r="L476" s="22"/>
    </row>
    <row r="477" spans="1:12" ht="33">
      <c r="A477" s="48" t="s">
        <v>79</v>
      </c>
      <c r="B477" s="23" t="s">
        <v>16</v>
      </c>
      <c r="C477" s="16" t="s">
        <v>185</v>
      </c>
      <c r="D477" s="17" t="s">
        <v>186</v>
      </c>
      <c r="E477" s="18" t="s">
        <v>31</v>
      </c>
      <c r="F477" s="19">
        <v>62.71</v>
      </c>
      <c r="G477" s="20"/>
      <c r="H477" s="21"/>
      <c r="I477" s="20"/>
      <c r="J477" s="21"/>
      <c r="K477" s="20"/>
      <c r="L477" s="22"/>
    </row>
    <row r="478" spans="1:12" ht="16.5">
      <c r="A478" s="48" t="s">
        <v>82</v>
      </c>
      <c r="B478" s="23" t="s">
        <v>16</v>
      </c>
      <c r="C478" s="16" t="s">
        <v>80</v>
      </c>
      <c r="D478" s="17" t="s">
        <v>285</v>
      </c>
      <c r="E478" s="18" t="s">
        <v>19</v>
      </c>
      <c r="F478" s="19">
        <v>69.760000000000005</v>
      </c>
      <c r="G478" s="20"/>
      <c r="H478" s="21"/>
      <c r="I478" s="20"/>
      <c r="J478" s="21"/>
      <c r="K478" s="20"/>
      <c r="L478" s="22"/>
    </row>
    <row r="479" spans="1:12" ht="16.5">
      <c r="A479" s="48" t="s">
        <v>85</v>
      </c>
      <c r="B479" s="23" t="s">
        <v>16</v>
      </c>
      <c r="C479" s="16" t="s">
        <v>83</v>
      </c>
      <c r="D479" s="17" t="s">
        <v>84</v>
      </c>
      <c r="E479" s="18" t="s">
        <v>24</v>
      </c>
      <c r="F479" s="19">
        <v>4</v>
      </c>
      <c r="G479" s="20"/>
      <c r="H479" s="21"/>
      <c r="I479" s="20"/>
      <c r="J479" s="21"/>
      <c r="K479" s="20"/>
      <c r="L479" s="22"/>
    </row>
    <row r="480" spans="1:12" ht="16.5">
      <c r="A480" s="48" t="s">
        <v>187</v>
      </c>
      <c r="B480" s="23" t="s">
        <v>16</v>
      </c>
      <c r="C480" s="16" t="s">
        <v>210</v>
      </c>
      <c r="D480" s="17" t="s">
        <v>211</v>
      </c>
      <c r="E480" s="18" t="s">
        <v>24</v>
      </c>
      <c r="F480" s="19">
        <v>1</v>
      </c>
      <c r="G480" s="20"/>
      <c r="H480" s="21"/>
      <c r="I480" s="20"/>
      <c r="J480" s="21"/>
      <c r="K480" s="20"/>
      <c r="L480" s="22"/>
    </row>
    <row r="481" spans="1:12" ht="16.5">
      <c r="A481" s="48" t="s">
        <v>286</v>
      </c>
      <c r="B481" s="23" t="s">
        <v>21</v>
      </c>
      <c r="C481" s="16" t="s">
        <v>287</v>
      </c>
      <c r="D481" s="17" t="s">
        <v>288</v>
      </c>
      <c r="E481" s="18" t="s">
        <v>24</v>
      </c>
      <c r="F481" s="19">
        <v>1</v>
      </c>
      <c r="G481" s="20"/>
      <c r="H481" s="21"/>
      <c r="I481" s="20"/>
      <c r="J481" s="21"/>
      <c r="K481" s="20"/>
      <c r="L481" s="22"/>
    </row>
    <row r="482" spans="1:12" ht="16.5">
      <c r="A482" s="48" t="s">
        <v>289</v>
      </c>
      <c r="B482" s="23" t="s">
        <v>16</v>
      </c>
      <c r="C482" s="16" t="s">
        <v>29</v>
      </c>
      <c r="D482" s="17" t="s">
        <v>30</v>
      </c>
      <c r="E482" s="18" t="s">
        <v>31</v>
      </c>
      <c r="F482" s="19">
        <v>22.7</v>
      </c>
      <c r="G482" s="20"/>
      <c r="H482" s="21"/>
      <c r="I482" s="20"/>
      <c r="J482" s="21"/>
      <c r="K482" s="20"/>
      <c r="L482" s="22"/>
    </row>
    <row r="483" spans="1:12" ht="33">
      <c r="A483" s="48" t="s">
        <v>290</v>
      </c>
      <c r="B483" s="23" t="s">
        <v>16</v>
      </c>
      <c r="C483" s="16" t="s">
        <v>33</v>
      </c>
      <c r="D483" s="17" t="s">
        <v>34</v>
      </c>
      <c r="E483" s="18" t="s">
        <v>31</v>
      </c>
      <c r="F483" s="19">
        <v>17.7</v>
      </c>
      <c r="G483" s="20"/>
      <c r="H483" s="21"/>
      <c r="I483" s="20"/>
      <c r="J483" s="21"/>
      <c r="K483" s="20"/>
      <c r="L483" s="22"/>
    </row>
    <row r="484" spans="1:12" ht="16.5">
      <c r="A484" s="24"/>
      <c r="B484" s="25"/>
      <c r="C484" s="25"/>
      <c r="D484" s="26"/>
      <c r="E484" s="26"/>
      <c r="F484" s="26"/>
      <c r="G484" s="26"/>
      <c r="H484" s="26"/>
      <c r="I484" s="20"/>
      <c r="J484" s="26"/>
      <c r="K484" s="26"/>
      <c r="L484" s="26"/>
    </row>
    <row r="485" spans="1:12" ht="16.5">
      <c r="A485" s="34" t="s">
        <v>88</v>
      </c>
      <c r="B485" s="35"/>
      <c r="C485" s="35"/>
      <c r="D485" s="36" t="s">
        <v>89</v>
      </c>
      <c r="E485" s="35"/>
      <c r="F485" s="37"/>
      <c r="G485" s="38"/>
      <c r="H485" s="39"/>
      <c r="I485" s="38"/>
      <c r="J485" s="39"/>
      <c r="K485" s="39"/>
      <c r="L485" s="40"/>
    </row>
    <row r="486" spans="1:12" ht="16.5">
      <c r="A486" s="48" t="s">
        <v>90</v>
      </c>
      <c r="B486" s="23" t="s">
        <v>16</v>
      </c>
      <c r="C486" s="16" t="s">
        <v>91</v>
      </c>
      <c r="D486" s="17" t="s">
        <v>92</v>
      </c>
      <c r="E486" s="18" t="s">
        <v>24</v>
      </c>
      <c r="F486" s="19">
        <v>5</v>
      </c>
      <c r="G486" s="20"/>
      <c r="H486" s="21"/>
      <c r="I486" s="20"/>
      <c r="J486" s="21"/>
      <c r="K486" s="20"/>
      <c r="L486" s="21"/>
    </row>
    <row r="487" spans="1:12" ht="16.5">
      <c r="A487" s="48" t="s">
        <v>93</v>
      </c>
      <c r="B487" s="23" t="s">
        <v>16</v>
      </c>
      <c r="C487" s="16" t="s">
        <v>94</v>
      </c>
      <c r="D487" s="17" t="s">
        <v>95</v>
      </c>
      <c r="E487" s="18" t="s">
        <v>24</v>
      </c>
      <c r="F487" s="19">
        <v>4</v>
      </c>
      <c r="G487" s="20"/>
      <c r="H487" s="21"/>
      <c r="I487" s="20"/>
      <c r="J487" s="21"/>
      <c r="K487" s="20"/>
      <c r="L487" s="21"/>
    </row>
    <row r="488" spans="1:12" ht="16.5">
      <c r="A488" s="48" t="s">
        <v>96</v>
      </c>
      <c r="B488" s="23" t="s">
        <v>16</v>
      </c>
      <c r="C488" s="16" t="s">
        <v>97</v>
      </c>
      <c r="D488" s="17" t="s">
        <v>98</v>
      </c>
      <c r="E488" s="18" t="s">
        <v>24</v>
      </c>
      <c r="F488" s="19">
        <v>4</v>
      </c>
      <c r="G488" s="20"/>
      <c r="H488" s="21"/>
      <c r="I488" s="20"/>
      <c r="J488" s="21"/>
      <c r="K488" s="20"/>
      <c r="L488" s="21"/>
    </row>
    <row r="489" spans="1:12" ht="33">
      <c r="A489" s="48" t="s">
        <v>99</v>
      </c>
      <c r="B489" s="23" t="s">
        <v>16</v>
      </c>
      <c r="C489" s="16" t="s">
        <v>100</v>
      </c>
      <c r="D489" s="17" t="s">
        <v>101</v>
      </c>
      <c r="E489" s="18" t="s">
        <v>24</v>
      </c>
      <c r="F489" s="19">
        <v>1</v>
      </c>
      <c r="G489" s="20"/>
      <c r="H489" s="21"/>
      <c r="I489" s="20"/>
      <c r="J489" s="21"/>
      <c r="K489" s="20"/>
      <c r="L489" s="21"/>
    </row>
    <row r="490" spans="1:12" ht="33">
      <c r="A490" s="48" t="s">
        <v>102</v>
      </c>
      <c r="B490" s="23" t="s">
        <v>16</v>
      </c>
      <c r="C490" s="16" t="s">
        <v>103</v>
      </c>
      <c r="D490" s="17" t="s">
        <v>104</v>
      </c>
      <c r="E490" s="18" t="s">
        <v>24</v>
      </c>
      <c r="F490" s="19">
        <v>20</v>
      </c>
      <c r="G490" s="20"/>
      <c r="H490" s="21"/>
      <c r="I490" s="20"/>
      <c r="J490" s="21"/>
      <c r="K490" s="20"/>
      <c r="L490" s="21"/>
    </row>
    <row r="491" spans="1:12" ht="16.5">
      <c r="A491" s="48" t="s">
        <v>105</v>
      </c>
      <c r="B491" s="23" t="s">
        <v>21</v>
      </c>
      <c r="C491" s="16" t="s">
        <v>8534</v>
      </c>
      <c r="D491" s="17" t="s">
        <v>8535</v>
      </c>
      <c r="E491" s="18" t="s">
        <v>24</v>
      </c>
      <c r="F491" s="19">
        <v>1</v>
      </c>
      <c r="G491" s="20"/>
      <c r="H491" s="21"/>
      <c r="I491" s="20"/>
      <c r="J491" s="21"/>
      <c r="K491" s="20"/>
      <c r="L491" s="21"/>
    </row>
    <row r="492" spans="1:12" ht="16.5">
      <c r="A492" s="48" t="s">
        <v>106</v>
      </c>
      <c r="B492" s="23" t="s">
        <v>16</v>
      </c>
      <c r="C492" s="16" t="s">
        <v>107</v>
      </c>
      <c r="D492" s="17" t="s">
        <v>108</v>
      </c>
      <c r="E492" s="18" t="s">
        <v>31</v>
      </c>
      <c r="F492" s="19">
        <v>105</v>
      </c>
      <c r="G492" s="20"/>
      <c r="H492" s="21"/>
      <c r="I492" s="20"/>
      <c r="J492" s="21"/>
      <c r="K492" s="20"/>
      <c r="L492" s="21"/>
    </row>
    <row r="493" spans="1:12" ht="16.5">
      <c r="A493" s="48" t="s">
        <v>109</v>
      </c>
      <c r="B493" s="23" t="s">
        <v>16</v>
      </c>
      <c r="C493" s="16" t="s">
        <v>188</v>
      </c>
      <c r="D493" s="17" t="s">
        <v>189</v>
      </c>
      <c r="E493" s="18" t="s">
        <v>112</v>
      </c>
      <c r="F493" s="19">
        <v>63</v>
      </c>
      <c r="G493" s="20"/>
      <c r="H493" s="21"/>
      <c r="I493" s="20"/>
      <c r="J493" s="21"/>
      <c r="K493" s="20"/>
      <c r="L493" s="21"/>
    </row>
    <row r="494" spans="1:12" ht="16.5">
      <c r="A494" s="48" t="s">
        <v>113</v>
      </c>
      <c r="B494" s="23" t="s">
        <v>16</v>
      </c>
      <c r="C494" s="16" t="s">
        <v>114</v>
      </c>
      <c r="D494" s="17" t="s">
        <v>115</v>
      </c>
      <c r="E494" s="18" t="s">
        <v>31</v>
      </c>
      <c r="F494" s="19">
        <v>210</v>
      </c>
      <c r="G494" s="20"/>
      <c r="H494" s="21"/>
      <c r="I494" s="20"/>
      <c r="J494" s="21"/>
      <c r="K494" s="20"/>
      <c r="L494" s="21"/>
    </row>
    <row r="495" spans="1:12" ht="16.5">
      <c r="A495" s="48" t="s">
        <v>116</v>
      </c>
      <c r="B495" s="23" t="s">
        <v>16</v>
      </c>
      <c r="C495" s="16" t="s">
        <v>117</v>
      </c>
      <c r="D495" s="17" t="s">
        <v>118</v>
      </c>
      <c r="E495" s="18" t="s">
        <v>112</v>
      </c>
      <c r="F495" s="19">
        <v>21</v>
      </c>
      <c r="G495" s="20"/>
      <c r="H495" s="21"/>
      <c r="I495" s="20"/>
      <c r="J495" s="21"/>
      <c r="K495" s="20"/>
      <c r="L495" s="21"/>
    </row>
    <row r="496" spans="1:12" ht="16.5">
      <c r="A496" s="48" t="s">
        <v>119</v>
      </c>
      <c r="B496" s="23" t="s">
        <v>16</v>
      </c>
      <c r="C496" s="16" t="s">
        <v>120</v>
      </c>
      <c r="D496" s="17" t="s">
        <v>121</v>
      </c>
      <c r="E496" s="18" t="s">
        <v>24</v>
      </c>
      <c r="F496" s="19">
        <v>7</v>
      </c>
      <c r="G496" s="20"/>
      <c r="H496" s="21"/>
      <c r="I496" s="20"/>
      <c r="J496" s="21"/>
      <c r="K496" s="20"/>
      <c r="L496" s="21"/>
    </row>
    <row r="497" spans="1:12" ht="16.5">
      <c r="A497" s="67" t="s">
        <v>122</v>
      </c>
      <c r="B497" s="61" t="s">
        <v>16</v>
      </c>
      <c r="C497" s="41" t="s">
        <v>123</v>
      </c>
      <c r="D497" s="17" t="s">
        <v>124</v>
      </c>
      <c r="E497" s="18" t="s">
        <v>31</v>
      </c>
      <c r="F497" s="42">
        <v>444</v>
      </c>
      <c r="G497" s="20"/>
      <c r="H497" s="21"/>
      <c r="I497" s="20"/>
      <c r="J497" s="21"/>
      <c r="K497" s="20"/>
      <c r="L497" s="21"/>
    </row>
    <row r="498" spans="1:12" ht="16.5">
      <c r="A498" s="48" t="s">
        <v>125</v>
      </c>
      <c r="B498" s="23" t="s">
        <v>16</v>
      </c>
      <c r="C498" s="16" t="s">
        <v>126</v>
      </c>
      <c r="D498" s="17" t="s">
        <v>127</v>
      </c>
      <c r="E498" s="18" t="s">
        <v>31</v>
      </c>
      <c r="F498" s="19">
        <v>4.6500000000000004</v>
      </c>
      <c r="G498" s="20"/>
      <c r="H498" s="21"/>
      <c r="I498" s="20"/>
      <c r="J498" s="21"/>
      <c r="K498" s="20"/>
      <c r="L498" s="21"/>
    </row>
    <row r="499" spans="1:12" ht="16.5">
      <c r="A499" s="48" t="s">
        <v>128</v>
      </c>
      <c r="B499" s="23" t="s">
        <v>16</v>
      </c>
      <c r="C499" s="16" t="s">
        <v>129</v>
      </c>
      <c r="D499" s="17" t="s">
        <v>130</v>
      </c>
      <c r="E499" s="18" t="s">
        <v>31</v>
      </c>
      <c r="F499" s="19">
        <v>91.99</v>
      </c>
      <c r="G499" s="20"/>
      <c r="H499" s="21"/>
      <c r="I499" s="20"/>
      <c r="J499" s="21"/>
      <c r="K499" s="20"/>
      <c r="L499" s="21"/>
    </row>
    <row r="500" spans="1:12" ht="16.5">
      <c r="A500" s="48" t="s">
        <v>131</v>
      </c>
      <c r="B500" s="23" t="s">
        <v>16</v>
      </c>
      <c r="C500" s="16" t="s">
        <v>132</v>
      </c>
      <c r="D500" s="17" t="s">
        <v>133</v>
      </c>
      <c r="E500" s="18" t="s">
        <v>112</v>
      </c>
      <c r="F500" s="19">
        <v>6</v>
      </c>
      <c r="G500" s="20"/>
      <c r="H500" s="21"/>
      <c r="I500" s="20"/>
      <c r="J500" s="21"/>
      <c r="K500" s="20"/>
      <c r="L500" s="21"/>
    </row>
    <row r="501" spans="1:12" ht="16.5">
      <c r="A501" s="24"/>
      <c r="B501" s="25"/>
      <c r="C501" s="25"/>
      <c r="D501" s="26"/>
      <c r="E501" s="26"/>
      <c r="F501" s="26"/>
      <c r="G501" s="26"/>
      <c r="H501" s="26"/>
      <c r="I501" s="20"/>
      <c r="J501" s="26"/>
      <c r="K501" s="26"/>
      <c r="L501" s="26"/>
    </row>
    <row r="502" spans="1:12" ht="16.5">
      <c r="A502" s="34" t="s">
        <v>134</v>
      </c>
      <c r="B502" s="35"/>
      <c r="C502" s="35"/>
      <c r="D502" s="36" t="s">
        <v>135</v>
      </c>
      <c r="E502" s="35"/>
      <c r="F502" s="37"/>
      <c r="G502" s="38"/>
      <c r="H502" s="39"/>
      <c r="I502" s="38"/>
      <c r="J502" s="39"/>
      <c r="K502" s="39"/>
      <c r="L502" s="40"/>
    </row>
    <row r="503" spans="1:12" ht="16.5">
      <c r="A503" s="48" t="s">
        <v>136</v>
      </c>
      <c r="B503" s="23" t="s">
        <v>16</v>
      </c>
      <c r="C503" s="16" t="s">
        <v>137</v>
      </c>
      <c r="D503" s="17" t="s">
        <v>138</v>
      </c>
      <c r="E503" s="18" t="s">
        <v>24</v>
      </c>
      <c r="F503" s="19">
        <v>4</v>
      </c>
      <c r="G503" s="20"/>
      <c r="H503" s="21"/>
      <c r="I503" s="20"/>
      <c r="J503" s="21"/>
      <c r="K503" s="20"/>
      <c r="L503" s="21"/>
    </row>
    <row r="504" spans="1:12" ht="16.5">
      <c r="A504" s="48" t="s">
        <v>139</v>
      </c>
      <c r="B504" s="23" t="s">
        <v>16</v>
      </c>
      <c r="C504" s="16" t="s">
        <v>140</v>
      </c>
      <c r="D504" s="17" t="s">
        <v>141</v>
      </c>
      <c r="E504" s="18" t="s">
        <v>24</v>
      </c>
      <c r="F504" s="19">
        <v>3</v>
      </c>
      <c r="G504" s="20"/>
      <c r="H504" s="21"/>
      <c r="I504" s="20"/>
      <c r="J504" s="21"/>
      <c r="K504" s="20"/>
      <c r="L504" s="21"/>
    </row>
    <row r="505" spans="1:12" ht="50.25" customHeight="1">
      <c r="A505" s="49" t="s">
        <v>142</v>
      </c>
      <c r="B505" s="61" t="s">
        <v>16</v>
      </c>
      <c r="C505" s="41" t="s">
        <v>151</v>
      </c>
      <c r="D505" s="17" t="s">
        <v>152</v>
      </c>
      <c r="E505" s="18" t="s">
        <v>24</v>
      </c>
      <c r="F505" s="42">
        <v>30</v>
      </c>
      <c r="G505" s="20"/>
      <c r="H505" s="21"/>
      <c r="I505" s="20"/>
      <c r="J505" s="21"/>
      <c r="K505" s="20"/>
      <c r="L505" s="21"/>
    </row>
    <row r="506" spans="1:12" ht="33">
      <c r="A506" s="48" t="s">
        <v>146</v>
      </c>
      <c r="B506" s="23" t="s">
        <v>16</v>
      </c>
      <c r="C506" s="16" t="s">
        <v>154</v>
      </c>
      <c r="D506" s="17" t="s">
        <v>155</v>
      </c>
      <c r="E506" s="18" t="s">
        <v>112</v>
      </c>
      <c r="F506" s="19">
        <v>5</v>
      </c>
      <c r="G506" s="20"/>
      <c r="H506" s="21"/>
      <c r="I506" s="20"/>
      <c r="J506" s="21"/>
      <c r="K506" s="20"/>
      <c r="L506" s="21"/>
    </row>
    <row r="507" spans="1:12" ht="16.5">
      <c r="A507" s="24"/>
      <c r="B507" s="25"/>
      <c r="C507" s="25"/>
      <c r="D507" s="26"/>
      <c r="E507" s="26"/>
      <c r="F507" s="26"/>
      <c r="G507" s="26"/>
      <c r="H507" s="26"/>
      <c r="I507" s="20"/>
      <c r="J507" s="26"/>
      <c r="K507" s="26"/>
      <c r="L507" s="26"/>
    </row>
    <row r="508" spans="1:12" ht="16.5">
      <c r="A508" s="27" t="s">
        <v>156</v>
      </c>
      <c r="B508" s="28"/>
      <c r="C508" s="28"/>
      <c r="D508" s="29" t="s">
        <v>157</v>
      </c>
      <c r="E508" s="28"/>
      <c r="F508" s="30"/>
      <c r="G508" s="31"/>
      <c r="H508" s="32"/>
      <c r="I508" s="31"/>
      <c r="J508" s="32"/>
      <c r="K508" s="32"/>
      <c r="L508" s="33"/>
    </row>
    <row r="509" spans="1:12" ht="16.5">
      <c r="A509" s="48" t="s">
        <v>158</v>
      </c>
      <c r="B509" s="23" t="s">
        <v>16</v>
      </c>
      <c r="C509" s="16" t="s">
        <v>159</v>
      </c>
      <c r="D509" s="17" t="s">
        <v>160</v>
      </c>
      <c r="E509" s="18" t="s">
        <v>44</v>
      </c>
      <c r="F509" s="19">
        <v>12.374136340028301</v>
      </c>
      <c r="G509" s="20"/>
      <c r="H509" s="21"/>
      <c r="I509" s="20"/>
      <c r="J509" s="21"/>
      <c r="K509" s="20"/>
      <c r="L509" s="22"/>
    </row>
    <row r="510" spans="1:12" ht="16.5">
      <c r="A510" s="48" t="s">
        <v>161</v>
      </c>
      <c r="B510" s="23" t="s">
        <v>16</v>
      </c>
      <c r="C510" s="16" t="s">
        <v>192</v>
      </c>
      <c r="D510" s="17" t="s">
        <v>193</v>
      </c>
      <c r="E510" s="18" t="s">
        <v>44</v>
      </c>
      <c r="F510" s="19">
        <v>1.1664000000000001</v>
      </c>
      <c r="G510" s="20"/>
      <c r="H510" s="21"/>
      <c r="I510" s="20"/>
      <c r="J510" s="21"/>
      <c r="K510" s="20"/>
      <c r="L510" s="22"/>
    </row>
    <row r="511" spans="1:12" ht="16.5">
      <c r="A511" s="48" t="s">
        <v>164</v>
      </c>
      <c r="B511" s="23" t="s">
        <v>21</v>
      </c>
      <c r="C511" s="16" t="s">
        <v>194</v>
      </c>
      <c r="D511" s="17" t="s">
        <v>195</v>
      </c>
      <c r="E511" s="18" t="s">
        <v>24</v>
      </c>
      <c r="F511" s="19">
        <v>5</v>
      </c>
      <c r="G511" s="20"/>
      <c r="H511" s="21"/>
      <c r="I511" s="20"/>
      <c r="J511" s="21"/>
      <c r="K511" s="20"/>
      <c r="L511" s="22"/>
    </row>
    <row r="512" spans="1:12" ht="16.5">
      <c r="A512" s="48" t="s">
        <v>167</v>
      </c>
      <c r="B512" s="23" t="s">
        <v>21</v>
      </c>
      <c r="C512" s="16" t="s">
        <v>196</v>
      </c>
      <c r="D512" s="17" t="s">
        <v>197</v>
      </c>
      <c r="E512" s="18" t="s">
        <v>24</v>
      </c>
      <c r="F512" s="19">
        <v>2</v>
      </c>
      <c r="G512" s="20"/>
      <c r="H512" s="21"/>
      <c r="I512" s="20"/>
      <c r="J512" s="21"/>
      <c r="K512" s="20"/>
      <c r="L512" s="22"/>
    </row>
    <row r="513" spans="1:13" ht="34.5" customHeight="1">
      <c r="A513" s="49" t="s">
        <v>170</v>
      </c>
      <c r="B513" s="68" t="s">
        <v>21</v>
      </c>
      <c r="C513" s="16" t="s">
        <v>320</v>
      </c>
      <c r="D513" s="17" t="s">
        <v>321</v>
      </c>
      <c r="E513" s="18" t="s">
        <v>24</v>
      </c>
      <c r="F513" s="19">
        <v>15</v>
      </c>
      <c r="G513" s="20"/>
      <c r="H513" s="21"/>
      <c r="I513" s="20"/>
      <c r="J513" s="21"/>
      <c r="K513" s="20"/>
      <c r="L513" s="22"/>
    </row>
    <row r="514" spans="1:13" ht="17.25" thickBot="1">
      <c r="A514" s="43"/>
      <c r="B514" s="44"/>
      <c r="C514" s="44"/>
      <c r="D514" s="45"/>
      <c r="E514" s="45"/>
      <c r="F514" s="46"/>
      <c r="G514" s="47"/>
      <c r="H514" s="47"/>
      <c r="I514" s="20"/>
      <c r="J514" s="47"/>
      <c r="K514" s="47"/>
      <c r="L514" s="47"/>
    </row>
    <row r="515" spans="1:13" ht="18">
      <c r="A515" s="197" t="s">
        <v>171</v>
      </c>
      <c r="B515" s="197"/>
      <c r="C515" s="197"/>
      <c r="D515" s="197"/>
      <c r="E515" s="197"/>
      <c r="F515" s="197"/>
      <c r="G515" s="198">
        <f>ROUND(H456+H467+H508,2)</f>
        <v>0</v>
      </c>
      <c r="H515" s="198"/>
      <c r="I515" s="198">
        <f>ROUND(J456+J467+J508,2)</f>
        <v>0</v>
      </c>
      <c r="J515" s="198"/>
      <c r="K515" s="198">
        <f>SUM(L456+L467+L508)</f>
        <v>0</v>
      </c>
      <c r="L515" s="198"/>
      <c r="M515" s="168">
        <f>I515+G515</f>
        <v>0</v>
      </c>
    </row>
    <row r="516" spans="1:13">
      <c r="A516" s="205"/>
      <c r="B516" s="205"/>
      <c r="C516" s="205"/>
      <c r="D516" s="205"/>
      <c r="E516" s="205"/>
      <c r="F516" s="205"/>
      <c r="G516" s="205"/>
      <c r="H516" s="205"/>
      <c r="I516" s="205" t="e">
        <f>VLOOKUP(C516,Planilha7!A510:F4610,5,0)</f>
        <v>#N/A</v>
      </c>
      <c r="J516" s="205"/>
      <c r="K516" s="205"/>
      <c r="L516" s="205"/>
      <c r="M516" s="167">
        <f>M515-K515</f>
        <v>0</v>
      </c>
    </row>
    <row r="517" spans="1:13" ht="15.75">
      <c r="A517" s="203" t="s">
        <v>291</v>
      </c>
      <c r="B517" s="203"/>
      <c r="C517" s="203"/>
      <c r="D517" s="203"/>
      <c r="E517" s="203"/>
      <c r="F517" s="203"/>
      <c r="G517" s="203"/>
      <c r="H517" s="203"/>
      <c r="I517" s="203" t="e">
        <f>VLOOKUP(C517,Planilha7!A511:F4611,5,0)</f>
        <v>#N/A</v>
      </c>
      <c r="J517" s="203"/>
      <c r="K517" s="203"/>
      <c r="L517" s="203"/>
    </row>
    <row r="518" spans="1:13" ht="16.5">
      <c r="A518" s="27" t="s">
        <v>13</v>
      </c>
      <c r="B518" s="28"/>
      <c r="C518" s="28"/>
      <c r="D518" s="29" t="s">
        <v>14</v>
      </c>
      <c r="E518" s="28"/>
      <c r="F518" s="30"/>
      <c r="G518" s="31"/>
      <c r="H518" s="32">
        <f>H519</f>
        <v>0</v>
      </c>
      <c r="I518" s="31"/>
      <c r="J518" s="32">
        <f>J519</f>
        <v>0</v>
      </c>
      <c r="K518" s="32"/>
      <c r="L518" s="33">
        <f>L519</f>
        <v>0</v>
      </c>
    </row>
    <row r="519" spans="1:13" ht="16.5">
      <c r="A519" s="34" t="s">
        <v>15</v>
      </c>
      <c r="B519" s="35"/>
      <c r="C519" s="35"/>
      <c r="D519" s="36" t="s">
        <v>173</v>
      </c>
      <c r="E519" s="35"/>
      <c r="F519" s="37"/>
      <c r="G519" s="38"/>
      <c r="H519" s="39">
        <f>SUM(H520:H528)</f>
        <v>0</v>
      </c>
      <c r="I519" s="38"/>
      <c r="J519" s="39">
        <f>SUM(J520:J528)</f>
        <v>0</v>
      </c>
      <c r="K519" s="39"/>
      <c r="L519" s="40">
        <f>SUM(L520:L528)</f>
        <v>0</v>
      </c>
    </row>
    <row r="520" spans="1:13" ht="16.5">
      <c r="A520" s="48" t="s">
        <v>174</v>
      </c>
      <c r="B520" s="23" t="s">
        <v>16</v>
      </c>
      <c r="C520" s="16" t="s">
        <v>17</v>
      </c>
      <c r="D520" s="17" t="s">
        <v>18</v>
      </c>
      <c r="E520" s="18" t="s">
        <v>19</v>
      </c>
      <c r="F520" s="19">
        <v>6</v>
      </c>
      <c r="G520" s="20"/>
      <c r="H520" s="21"/>
      <c r="I520" s="20"/>
      <c r="J520" s="21"/>
      <c r="K520" s="20"/>
      <c r="L520" s="21"/>
    </row>
    <row r="521" spans="1:13" ht="16.5">
      <c r="A521" s="48" t="s">
        <v>175</v>
      </c>
      <c r="B521" s="23" t="s">
        <v>16</v>
      </c>
      <c r="C521" s="16" t="s">
        <v>207</v>
      </c>
      <c r="D521" s="17" t="s">
        <v>208</v>
      </c>
      <c r="E521" s="18" t="s">
        <v>24</v>
      </c>
      <c r="F521" s="19">
        <v>1</v>
      </c>
      <c r="G521" s="20"/>
      <c r="H521" s="21"/>
      <c r="I521" s="20"/>
      <c r="J521" s="21"/>
      <c r="K521" s="20"/>
      <c r="L521" s="21"/>
    </row>
    <row r="522" spans="1:13" ht="16.5">
      <c r="A522" s="48" t="s">
        <v>176</v>
      </c>
      <c r="B522" s="23" t="s">
        <v>16</v>
      </c>
      <c r="C522" s="16" t="s">
        <v>178</v>
      </c>
      <c r="D522" s="17" t="s">
        <v>179</v>
      </c>
      <c r="E522" s="18" t="s">
        <v>19</v>
      </c>
      <c r="F522" s="19">
        <v>5.85</v>
      </c>
      <c r="G522" s="20"/>
      <c r="H522" s="21"/>
      <c r="I522" s="20"/>
      <c r="J522" s="21"/>
      <c r="K522" s="20"/>
      <c r="L522" s="21"/>
    </row>
    <row r="523" spans="1:13" ht="16.5">
      <c r="A523" s="48" t="s">
        <v>177</v>
      </c>
      <c r="B523" s="23" t="s">
        <v>16</v>
      </c>
      <c r="C523" s="16" t="s">
        <v>42</v>
      </c>
      <c r="D523" s="17" t="s">
        <v>43</v>
      </c>
      <c r="E523" s="18" t="s">
        <v>44</v>
      </c>
      <c r="F523" s="19">
        <v>2.34</v>
      </c>
      <c r="G523" s="20"/>
      <c r="H523" s="21"/>
      <c r="I523" s="20"/>
      <c r="J523" s="21"/>
      <c r="K523" s="20"/>
      <c r="L523" s="21"/>
    </row>
    <row r="524" spans="1:13" ht="16.5">
      <c r="A524" s="48" t="s">
        <v>180</v>
      </c>
      <c r="B524" s="23" t="s">
        <v>16</v>
      </c>
      <c r="C524" s="16" t="s">
        <v>205</v>
      </c>
      <c r="D524" s="17" t="s">
        <v>206</v>
      </c>
      <c r="E524" s="18" t="s">
        <v>24</v>
      </c>
      <c r="F524" s="19">
        <v>5</v>
      </c>
      <c r="G524" s="20"/>
      <c r="H524" s="21"/>
      <c r="I524" s="20"/>
      <c r="J524" s="21"/>
      <c r="K524" s="20"/>
      <c r="L524" s="21"/>
    </row>
    <row r="525" spans="1:13" ht="16.5">
      <c r="A525" s="48" t="s">
        <v>181</v>
      </c>
      <c r="B525" s="23" t="s">
        <v>16</v>
      </c>
      <c r="C525" s="16" t="s">
        <v>292</v>
      </c>
      <c r="D525" s="17" t="s">
        <v>293</v>
      </c>
      <c r="E525" s="18" t="s">
        <v>31</v>
      </c>
      <c r="F525" s="19">
        <v>2.35</v>
      </c>
      <c r="G525" s="20"/>
      <c r="H525" s="21"/>
      <c r="I525" s="20"/>
      <c r="J525" s="21"/>
      <c r="K525" s="20"/>
      <c r="L525" s="21"/>
    </row>
    <row r="526" spans="1:13" ht="16.5">
      <c r="A526" s="48" t="s">
        <v>184</v>
      </c>
      <c r="B526" s="23" t="s">
        <v>16</v>
      </c>
      <c r="C526" s="16" t="s">
        <v>46</v>
      </c>
      <c r="D526" s="17" t="s">
        <v>47</v>
      </c>
      <c r="E526" s="18" t="s">
        <v>44</v>
      </c>
      <c r="F526" s="19">
        <v>25.982399999999998</v>
      </c>
      <c r="G526" s="20"/>
      <c r="H526" s="21"/>
      <c r="I526" s="20"/>
      <c r="J526" s="21"/>
      <c r="K526" s="20"/>
      <c r="L526" s="21"/>
    </row>
    <row r="527" spans="1:13" ht="16.5">
      <c r="A527" s="48" t="s">
        <v>223</v>
      </c>
      <c r="B527" s="23" t="s">
        <v>16</v>
      </c>
      <c r="C527" s="16" t="s">
        <v>182</v>
      </c>
      <c r="D527" s="17" t="s">
        <v>183</v>
      </c>
      <c r="E527" s="18" t="s">
        <v>44</v>
      </c>
      <c r="F527" s="19">
        <v>8.6608000000000001</v>
      </c>
      <c r="G527" s="20"/>
      <c r="H527" s="21"/>
      <c r="I527" s="20"/>
      <c r="J527" s="21"/>
      <c r="K527" s="20"/>
      <c r="L527" s="21"/>
    </row>
    <row r="528" spans="1:13" ht="33">
      <c r="A528" s="48" t="s">
        <v>224</v>
      </c>
      <c r="B528" s="23" t="s">
        <v>16</v>
      </c>
      <c r="C528" s="16" t="s">
        <v>49</v>
      </c>
      <c r="D528" s="17" t="s">
        <v>50</v>
      </c>
      <c r="E528" s="18" t="s">
        <v>44</v>
      </c>
      <c r="F528" s="19">
        <v>8.66</v>
      </c>
      <c r="G528" s="20"/>
      <c r="H528" s="21"/>
      <c r="I528" s="20"/>
      <c r="J528" s="21"/>
      <c r="K528" s="20"/>
      <c r="L528" s="21"/>
    </row>
    <row r="529" spans="1:12" ht="16.5">
      <c r="A529" s="24"/>
      <c r="B529" s="25"/>
      <c r="C529" s="25"/>
      <c r="D529" s="26"/>
      <c r="E529" s="26"/>
      <c r="F529" s="26"/>
      <c r="G529" s="26"/>
      <c r="H529" s="26"/>
      <c r="I529" s="20"/>
      <c r="J529" s="26"/>
      <c r="K529" s="26"/>
      <c r="L529" s="26"/>
    </row>
    <row r="530" spans="1:12" ht="16.5">
      <c r="A530" s="27" t="s">
        <v>51</v>
      </c>
      <c r="B530" s="28"/>
      <c r="C530" s="28"/>
      <c r="D530" s="29" t="s">
        <v>52</v>
      </c>
      <c r="E530" s="28"/>
      <c r="F530" s="30"/>
      <c r="G530" s="31"/>
      <c r="H530" s="32"/>
      <c r="I530" s="31"/>
      <c r="J530" s="32"/>
      <c r="K530" s="32"/>
      <c r="L530" s="33"/>
    </row>
    <row r="531" spans="1:12" ht="16.5">
      <c r="A531" s="34" t="s">
        <v>53</v>
      </c>
      <c r="B531" s="35"/>
      <c r="C531" s="35"/>
      <c r="D531" s="36" t="s">
        <v>54</v>
      </c>
      <c r="E531" s="35"/>
      <c r="F531" s="37"/>
      <c r="G531" s="38"/>
      <c r="H531" s="39"/>
      <c r="I531" s="38"/>
      <c r="J531" s="39"/>
      <c r="K531" s="39"/>
      <c r="L531" s="40"/>
    </row>
    <row r="532" spans="1:12" ht="16.5">
      <c r="A532" s="48" t="s">
        <v>55</v>
      </c>
      <c r="B532" s="23" t="s">
        <v>16</v>
      </c>
      <c r="C532" s="16" t="s">
        <v>56</v>
      </c>
      <c r="D532" s="17" t="s">
        <v>57</v>
      </c>
      <c r="E532" s="18" t="s">
        <v>24</v>
      </c>
      <c r="F532" s="19">
        <v>1</v>
      </c>
      <c r="G532" s="20"/>
      <c r="H532" s="21"/>
      <c r="I532" s="20"/>
      <c r="J532" s="21"/>
      <c r="K532" s="20"/>
      <c r="L532" s="22"/>
    </row>
    <row r="533" spans="1:12" ht="16.5">
      <c r="A533" s="48" t="s">
        <v>58</v>
      </c>
      <c r="B533" s="23" t="s">
        <v>16</v>
      </c>
      <c r="C533" s="16" t="s">
        <v>62</v>
      </c>
      <c r="D533" s="17" t="s">
        <v>63</v>
      </c>
      <c r="E533" s="18" t="s">
        <v>24</v>
      </c>
      <c r="F533" s="19">
        <v>1</v>
      </c>
      <c r="G533" s="20"/>
      <c r="H533" s="21"/>
      <c r="I533" s="20"/>
      <c r="J533" s="21"/>
      <c r="K533" s="20"/>
      <c r="L533" s="22"/>
    </row>
    <row r="534" spans="1:12" ht="33">
      <c r="A534" s="48" t="s">
        <v>61</v>
      </c>
      <c r="B534" s="23" t="s">
        <v>16</v>
      </c>
      <c r="C534" s="16" t="s">
        <v>65</v>
      </c>
      <c r="D534" s="17" t="s">
        <v>66</v>
      </c>
      <c r="E534" s="18" t="s">
        <v>24</v>
      </c>
      <c r="F534" s="19">
        <v>1</v>
      </c>
      <c r="G534" s="20"/>
      <c r="H534" s="21"/>
      <c r="I534" s="20"/>
      <c r="J534" s="21"/>
      <c r="K534" s="20"/>
      <c r="L534" s="22"/>
    </row>
    <row r="535" spans="1:12" ht="16.5">
      <c r="A535" s="48" t="s">
        <v>64</v>
      </c>
      <c r="B535" s="23" t="s">
        <v>16</v>
      </c>
      <c r="C535" s="16" t="s">
        <v>59</v>
      </c>
      <c r="D535" s="17" t="s">
        <v>60</v>
      </c>
      <c r="E535" s="18" t="s">
        <v>24</v>
      </c>
      <c r="F535" s="19">
        <v>1</v>
      </c>
      <c r="G535" s="20"/>
      <c r="H535" s="21"/>
      <c r="I535" s="20"/>
      <c r="J535" s="21"/>
      <c r="K535" s="20"/>
      <c r="L535" s="22"/>
    </row>
    <row r="536" spans="1:12" ht="16.5">
      <c r="A536" s="48" t="s">
        <v>67</v>
      </c>
      <c r="B536" s="23" t="s">
        <v>16</v>
      </c>
      <c r="C536" s="16" t="s">
        <v>68</v>
      </c>
      <c r="D536" s="17" t="s">
        <v>69</v>
      </c>
      <c r="E536" s="18" t="s">
        <v>24</v>
      </c>
      <c r="F536" s="19">
        <v>1</v>
      </c>
      <c r="G536" s="20"/>
      <c r="H536" s="21"/>
      <c r="I536" s="20"/>
      <c r="J536" s="21"/>
      <c r="K536" s="20"/>
      <c r="L536" s="22"/>
    </row>
    <row r="537" spans="1:12" ht="16.5">
      <c r="A537" s="48" t="s">
        <v>70</v>
      </c>
      <c r="B537" s="23" t="s">
        <v>16</v>
      </c>
      <c r="C537" s="16" t="s">
        <v>71</v>
      </c>
      <c r="D537" s="17" t="s">
        <v>72</v>
      </c>
      <c r="E537" s="18" t="s">
        <v>31</v>
      </c>
      <c r="F537" s="19">
        <v>3.26</v>
      </c>
      <c r="G537" s="20"/>
      <c r="H537" s="21"/>
      <c r="I537" s="20"/>
      <c r="J537" s="21"/>
      <c r="K537" s="20"/>
      <c r="L537" s="22"/>
    </row>
    <row r="538" spans="1:12" ht="16.5">
      <c r="A538" s="48" t="s">
        <v>73</v>
      </c>
      <c r="B538" s="23" t="s">
        <v>16</v>
      </c>
      <c r="C538" s="16" t="s">
        <v>74</v>
      </c>
      <c r="D538" s="17" t="s">
        <v>75</v>
      </c>
      <c r="E538" s="18" t="s">
        <v>31</v>
      </c>
      <c r="F538" s="19">
        <v>242.16</v>
      </c>
      <c r="G538" s="20"/>
      <c r="H538" s="21"/>
      <c r="I538" s="20"/>
      <c r="J538" s="21"/>
      <c r="K538" s="20"/>
      <c r="L538" s="22"/>
    </row>
    <row r="539" spans="1:12" ht="16.5">
      <c r="A539" s="48" t="s">
        <v>76</v>
      </c>
      <c r="B539" s="23" t="s">
        <v>16</v>
      </c>
      <c r="C539" s="16" t="s">
        <v>77</v>
      </c>
      <c r="D539" s="17" t="s">
        <v>78</v>
      </c>
      <c r="E539" s="18" t="s">
        <v>24</v>
      </c>
      <c r="F539" s="19">
        <v>1</v>
      </c>
      <c r="G539" s="20"/>
      <c r="H539" s="21"/>
      <c r="I539" s="20"/>
      <c r="J539" s="21"/>
      <c r="K539" s="20"/>
      <c r="L539" s="22"/>
    </row>
    <row r="540" spans="1:12" ht="16.5">
      <c r="A540" s="48" t="s">
        <v>79</v>
      </c>
      <c r="B540" s="23" t="s">
        <v>16</v>
      </c>
      <c r="C540" s="16" t="s">
        <v>80</v>
      </c>
      <c r="D540" s="17" t="s">
        <v>81</v>
      </c>
      <c r="E540" s="18" t="s">
        <v>19</v>
      </c>
      <c r="F540" s="19">
        <v>118.03352818400001</v>
      </c>
      <c r="G540" s="20"/>
      <c r="H540" s="21"/>
      <c r="I540" s="20"/>
      <c r="J540" s="21"/>
      <c r="K540" s="20"/>
      <c r="L540" s="22"/>
    </row>
    <row r="541" spans="1:12" ht="16.5">
      <c r="A541" s="48" t="s">
        <v>82</v>
      </c>
      <c r="B541" s="23" t="s">
        <v>16</v>
      </c>
      <c r="C541" s="16" t="s">
        <v>83</v>
      </c>
      <c r="D541" s="17" t="s">
        <v>84</v>
      </c>
      <c r="E541" s="18" t="s">
        <v>24</v>
      </c>
      <c r="F541" s="19">
        <v>6</v>
      </c>
      <c r="G541" s="20"/>
      <c r="H541" s="21"/>
      <c r="I541" s="20"/>
      <c r="J541" s="21"/>
      <c r="K541" s="20"/>
      <c r="L541" s="22"/>
    </row>
    <row r="542" spans="1:12" ht="16.5">
      <c r="A542" s="48" t="s">
        <v>85</v>
      </c>
      <c r="B542" s="23" t="s">
        <v>21</v>
      </c>
      <c r="C542" s="16" t="s">
        <v>86</v>
      </c>
      <c r="D542" s="17" t="s">
        <v>87</v>
      </c>
      <c r="E542" s="18" t="s">
        <v>24</v>
      </c>
      <c r="F542" s="19">
        <v>1</v>
      </c>
      <c r="G542" s="20"/>
      <c r="H542" s="21"/>
      <c r="I542" s="20"/>
      <c r="J542" s="21"/>
      <c r="K542" s="20"/>
      <c r="L542" s="22"/>
    </row>
    <row r="543" spans="1:12" ht="16.5">
      <c r="A543" s="24"/>
      <c r="B543" s="25"/>
      <c r="C543" s="25"/>
      <c r="D543" s="26"/>
      <c r="E543" s="26"/>
      <c r="F543" s="26"/>
      <c r="G543" s="26"/>
      <c r="H543" s="26"/>
      <c r="I543" s="20"/>
      <c r="J543" s="26"/>
      <c r="K543" s="26"/>
      <c r="L543" s="26"/>
    </row>
    <row r="544" spans="1:12" ht="16.5">
      <c r="A544" s="34" t="s">
        <v>88</v>
      </c>
      <c r="B544" s="35"/>
      <c r="C544" s="35"/>
      <c r="D544" s="36" t="s">
        <v>89</v>
      </c>
      <c r="E544" s="35"/>
      <c r="F544" s="37"/>
      <c r="G544" s="38"/>
      <c r="H544" s="39"/>
      <c r="I544" s="38"/>
      <c r="J544" s="39"/>
      <c r="K544" s="39"/>
      <c r="L544" s="40"/>
    </row>
    <row r="545" spans="1:12" ht="16.5">
      <c r="A545" s="48" t="s">
        <v>90</v>
      </c>
      <c r="B545" s="23" t="s">
        <v>16</v>
      </c>
      <c r="C545" s="16" t="s">
        <v>91</v>
      </c>
      <c r="D545" s="17" t="s">
        <v>92</v>
      </c>
      <c r="E545" s="18" t="s">
        <v>24</v>
      </c>
      <c r="F545" s="19">
        <v>7</v>
      </c>
      <c r="G545" s="20"/>
      <c r="H545" s="21"/>
      <c r="I545" s="20"/>
      <c r="J545" s="21"/>
      <c r="K545" s="20"/>
      <c r="L545" s="21"/>
    </row>
    <row r="546" spans="1:12" ht="16.5">
      <c r="A546" s="48" t="s">
        <v>93</v>
      </c>
      <c r="B546" s="23" t="s">
        <v>16</v>
      </c>
      <c r="C546" s="16" t="s">
        <v>94</v>
      </c>
      <c r="D546" s="17" t="s">
        <v>95</v>
      </c>
      <c r="E546" s="18" t="s">
        <v>24</v>
      </c>
      <c r="F546" s="42">
        <v>6</v>
      </c>
      <c r="G546" s="20"/>
      <c r="H546" s="21"/>
      <c r="I546" s="20"/>
      <c r="J546" s="21"/>
      <c r="K546" s="20"/>
      <c r="L546" s="21"/>
    </row>
    <row r="547" spans="1:12" ht="16.5">
      <c r="A547" s="48" t="s">
        <v>96</v>
      </c>
      <c r="B547" s="23" t="s">
        <v>16</v>
      </c>
      <c r="C547" s="16" t="s">
        <v>97</v>
      </c>
      <c r="D547" s="17" t="s">
        <v>98</v>
      </c>
      <c r="E547" s="18" t="s">
        <v>24</v>
      </c>
      <c r="F547" s="19">
        <v>6</v>
      </c>
      <c r="G547" s="20"/>
      <c r="H547" s="21"/>
      <c r="I547" s="20"/>
      <c r="J547" s="21"/>
      <c r="K547" s="20"/>
      <c r="L547" s="21"/>
    </row>
    <row r="548" spans="1:12" ht="33">
      <c r="A548" s="48" t="s">
        <v>99</v>
      </c>
      <c r="B548" s="23" t="s">
        <v>16</v>
      </c>
      <c r="C548" s="16" t="s">
        <v>103</v>
      </c>
      <c r="D548" s="17" t="s">
        <v>104</v>
      </c>
      <c r="E548" s="18" t="s">
        <v>24</v>
      </c>
      <c r="F548" s="19">
        <v>27</v>
      </c>
      <c r="G548" s="20"/>
      <c r="H548" s="21"/>
      <c r="I548" s="20"/>
      <c r="J548" s="21"/>
      <c r="K548" s="20"/>
      <c r="L548" s="21"/>
    </row>
    <row r="549" spans="1:12" ht="16.5">
      <c r="A549" s="48" t="s">
        <v>102</v>
      </c>
      <c r="B549" s="23" t="s">
        <v>21</v>
      </c>
      <c r="C549" s="16" t="s">
        <v>8534</v>
      </c>
      <c r="D549" s="17" t="s">
        <v>8535</v>
      </c>
      <c r="E549" s="18" t="s">
        <v>24</v>
      </c>
      <c r="F549" s="19">
        <v>1</v>
      </c>
      <c r="G549" s="20"/>
      <c r="H549" s="21"/>
      <c r="I549" s="20"/>
      <c r="J549" s="21"/>
      <c r="K549" s="20"/>
      <c r="L549" s="21"/>
    </row>
    <row r="550" spans="1:12" ht="16.5">
      <c r="A550" s="48" t="s">
        <v>105</v>
      </c>
      <c r="B550" s="23" t="s">
        <v>16</v>
      </c>
      <c r="C550" s="16" t="s">
        <v>107</v>
      </c>
      <c r="D550" s="17" t="s">
        <v>108</v>
      </c>
      <c r="E550" s="18" t="s">
        <v>31</v>
      </c>
      <c r="F550" s="19">
        <v>135</v>
      </c>
      <c r="G550" s="20"/>
      <c r="H550" s="21"/>
      <c r="I550" s="20"/>
      <c r="J550" s="21"/>
      <c r="K550" s="20"/>
      <c r="L550" s="21"/>
    </row>
    <row r="551" spans="1:12" ht="16.5">
      <c r="A551" s="48" t="s">
        <v>106</v>
      </c>
      <c r="B551" s="23" t="s">
        <v>16</v>
      </c>
      <c r="C551" s="16" t="s">
        <v>188</v>
      </c>
      <c r="D551" s="17" t="s">
        <v>189</v>
      </c>
      <c r="E551" s="18" t="s">
        <v>112</v>
      </c>
      <c r="F551" s="19">
        <v>81</v>
      </c>
      <c r="G551" s="20"/>
      <c r="H551" s="21"/>
      <c r="I551" s="20"/>
      <c r="J551" s="21"/>
      <c r="K551" s="20"/>
      <c r="L551" s="21"/>
    </row>
    <row r="552" spans="1:12" ht="16.5">
      <c r="A552" s="48" t="s">
        <v>109</v>
      </c>
      <c r="B552" s="23" t="s">
        <v>16</v>
      </c>
      <c r="C552" s="16" t="s">
        <v>114</v>
      </c>
      <c r="D552" s="17" t="s">
        <v>115</v>
      </c>
      <c r="E552" s="18" t="s">
        <v>31</v>
      </c>
      <c r="F552" s="19">
        <v>270</v>
      </c>
      <c r="G552" s="20"/>
      <c r="H552" s="21"/>
      <c r="I552" s="20"/>
      <c r="J552" s="21"/>
      <c r="K552" s="20"/>
      <c r="L552" s="21"/>
    </row>
    <row r="553" spans="1:12" ht="16.5">
      <c r="A553" s="48" t="s">
        <v>113</v>
      </c>
      <c r="B553" s="23" t="s">
        <v>16</v>
      </c>
      <c r="C553" s="16" t="s">
        <v>117</v>
      </c>
      <c r="D553" s="17" t="s">
        <v>118</v>
      </c>
      <c r="E553" s="18" t="s">
        <v>112</v>
      </c>
      <c r="F553" s="19">
        <v>27</v>
      </c>
      <c r="G553" s="20"/>
      <c r="H553" s="21"/>
      <c r="I553" s="20"/>
      <c r="J553" s="21"/>
      <c r="K553" s="20"/>
      <c r="L553" s="21"/>
    </row>
    <row r="554" spans="1:12" ht="16.5">
      <c r="A554" s="48" t="s">
        <v>116</v>
      </c>
      <c r="B554" s="23" t="s">
        <v>16</v>
      </c>
      <c r="C554" s="16" t="s">
        <v>120</v>
      </c>
      <c r="D554" s="17" t="s">
        <v>121</v>
      </c>
      <c r="E554" s="18" t="s">
        <v>24</v>
      </c>
      <c r="F554" s="19">
        <v>5</v>
      </c>
      <c r="G554" s="20"/>
      <c r="H554" s="21"/>
      <c r="I554" s="20"/>
      <c r="J554" s="21"/>
      <c r="K554" s="20"/>
      <c r="L554" s="21"/>
    </row>
    <row r="555" spans="1:12" ht="16.5">
      <c r="A555" s="49" t="s">
        <v>119</v>
      </c>
      <c r="B555" s="61" t="s">
        <v>16</v>
      </c>
      <c r="C555" s="41" t="s">
        <v>123</v>
      </c>
      <c r="D555" s="17" t="s">
        <v>124</v>
      </c>
      <c r="E555" s="18" t="s">
        <v>31</v>
      </c>
      <c r="F555" s="42">
        <v>1132.6500000000001</v>
      </c>
      <c r="G555" s="20"/>
      <c r="H555" s="21"/>
      <c r="I555" s="20"/>
      <c r="J555" s="21"/>
      <c r="K555" s="20"/>
      <c r="L555" s="21"/>
    </row>
    <row r="556" spans="1:12" ht="16.5">
      <c r="A556" s="48" t="s">
        <v>122</v>
      </c>
      <c r="B556" s="23" t="s">
        <v>16</v>
      </c>
      <c r="C556" s="16" t="s">
        <v>126</v>
      </c>
      <c r="D556" s="17" t="s">
        <v>127</v>
      </c>
      <c r="E556" s="18" t="s">
        <v>31</v>
      </c>
      <c r="F556" s="19">
        <v>133.85</v>
      </c>
      <c r="G556" s="20"/>
      <c r="H556" s="21"/>
      <c r="I556" s="20"/>
      <c r="J556" s="21"/>
      <c r="K556" s="20"/>
      <c r="L556" s="21"/>
    </row>
    <row r="557" spans="1:12" ht="16.5">
      <c r="A557" s="48" t="s">
        <v>125</v>
      </c>
      <c r="B557" s="23" t="s">
        <v>16</v>
      </c>
      <c r="C557" s="16" t="s">
        <v>129</v>
      </c>
      <c r="D557" s="17" t="s">
        <v>130</v>
      </c>
      <c r="E557" s="18" t="s">
        <v>31</v>
      </c>
      <c r="F557" s="19">
        <v>68.14</v>
      </c>
      <c r="G557" s="20"/>
      <c r="H557" s="21"/>
      <c r="I557" s="20"/>
      <c r="J557" s="21"/>
      <c r="K557" s="20"/>
      <c r="L557" s="21"/>
    </row>
    <row r="558" spans="1:12" ht="16.5">
      <c r="A558" s="48" t="s">
        <v>128</v>
      </c>
      <c r="B558" s="23" t="s">
        <v>16</v>
      </c>
      <c r="C558" s="16" t="s">
        <v>132</v>
      </c>
      <c r="D558" s="17" t="s">
        <v>133</v>
      </c>
      <c r="E558" s="18" t="s">
        <v>112</v>
      </c>
      <c r="F558" s="19">
        <v>12</v>
      </c>
      <c r="G558" s="20"/>
      <c r="H558" s="21"/>
      <c r="I558" s="20"/>
      <c r="J558" s="21"/>
      <c r="K558" s="20"/>
      <c r="L558" s="21"/>
    </row>
    <row r="559" spans="1:12" ht="16.5">
      <c r="A559" s="24"/>
      <c r="B559" s="25"/>
      <c r="C559" s="25"/>
      <c r="D559" s="26"/>
      <c r="E559" s="26"/>
      <c r="F559" s="26"/>
      <c r="G559" s="26"/>
      <c r="H559" s="26"/>
      <c r="I559" s="20"/>
      <c r="J559" s="26"/>
      <c r="K559" s="26"/>
      <c r="L559" s="26"/>
    </row>
    <row r="560" spans="1:12" ht="16.5">
      <c r="A560" s="34" t="s">
        <v>134</v>
      </c>
      <c r="B560" s="35"/>
      <c r="C560" s="35"/>
      <c r="D560" s="36" t="s">
        <v>135</v>
      </c>
      <c r="E560" s="35"/>
      <c r="F560" s="37"/>
      <c r="G560" s="38"/>
      <c r="H560" s="39"/>
      <c r="I560" s="38"/>
      <c r="J560" s="39"/>
      <c r="K560" s="39"/>
      <c r="L560" s="40"/>
    </row>
    <row r="561" spans="1:12" ht="16.5">
      <c r="A561" s="48" t="s">
        <v>136</v>
      </c>
      <c r="B561" s="23" t="s">
        <v>16</v>
      </c>
      <c r="C561" s="16" t="s">
        <v>137</v>
      </c>
      <c r="D561" s="17" t="s">
        <v>138</v>
      </c>
      <c r="E561" s="18" t="s">
        <v>24</v>
      </c>
      <c r="F561" s="19">
        <v>7</v>
      </c>
      <c r="G561" s="20"/>
      <c r="H561" s="21"/>
      <c r="I561" s="20"/>
      <c r="J561" s="21"/>
      <c r="K561" s="20"/>
      <c r="L561" s="21"/>
    </row>
    <row r="562" spans="1:12" ht="16.5">
      <c r="A562" s="48" t="s">
        <v>139</v>
      </c>
      <c r="B562" s="23" t="s">
        <v>16</v>
      </c>
      <c r="C562" s="16" t="s">
        <v>140</v>
      </c>
      <c r="D562" s="17" t="s">
        <v>141</v>
      </c>
      <c r="E562" s="18" t="s">
        <v>24</v>
      </c>
      <c r="F562" s="19">
        <v>5</v>
      </c>
      <c r="G562" s="20"/>
      <c r="H562" s="21"/>
      <c r="I562" s="20"/>
      <c r="J562" s="21"/>
      <c r="K562" s="20"/>
      <c r="L562" s="21"/>
    </row>
    <row r="563" spans="1:12" ht="47.25" customHeight="1">
      <c r="A563" s="49" t="s">
        <v>142</v>
      </c>
      <c r="B563" s="61" t="s">
        <v>16</v>
      </c>
      <c r="C563" s="41" t="s">
        <v>151</v>
      </c>
      <c r="D563" s="17" t="s">
        <v>152</v>
      </c>
      <c r="E563" s="18" t="s">
        <v>24</v>
      </c>
      <c r="F563" s="42">
        <v>35</v>
      </c>
      <c r="G563" s="20"/>
      <c r="H563" s="21"/>
      <c r="I563" s="20"/>
      <c r="J563" s="21"/>
      <c r="K563" s="20"/>
      <c r="L563" s="21"/>
    </row>
    <row r="564" spans="1:12" ht="33">
      <c r="A564" s="48" t="s">
        <v>146</v>
      </c>
      <c r="B564" s="23" t="s">
        <v>16</v>
      </c>
      <c r="C564" s="16" t="s">
        <v>154</v>
      </c>
      <c r="D564" s="17" t="s">
        <v>155</v>
      </c>
      <c r="E564" s="18" t="s">
        <v>112</v>
      </c>
      <c r="F564" s="19">
        <v>2</v>
      </c>
      <c r="G564" s="20"/>
      <c r="H564" s="21"/>
      <c r="I564" s="20"/>
      <c r="J564" s="21"/>
      <c r="K564" s="20"/>
      <c r="L564" s="21"/>
    </row>
    <row r="565" spans="1:12" ht="33">
      <c r="A565" s="48" t="s">
        <v>150</v>
      </c>
      <c r="B565" s="23" t="s">
        <v>16</v>
      </c>
      <c r="C565" s="16" t="s">
        <v>228</v>
      </c>
      <c r="D565" s="17" t="s">
        <v>229</v>
      </c>
      <c r="E565" s="18" t="s">
        <v>112</v>
      </c>
      <c r="F565" s="19">
        <v>1</v>
      </c>
      <c r="G565" s="20"/>
      <c r="H565" s="21"/>
      <c r="I565" s="20"/>
      <c r="J565" s="21"/>
      <c r="K565" s="20"/>
      <c r="L565" s="21"/>
    </row>
    <row r="566" spans="1:12" ht="16.5">
      <c r="A566" s="48" t="s">
        <v>153</v>
      </c>
      <c r="B566" s="23" t="s">
        <v>16</v>
      </c>
      <c r="C566" s="16" t="s">
        <v>245</v>
      </c>
      <c r="D566" s="17" t="s">
        <v>246</v>
      </c>
      <c r="E566" s="18" t="s">
        <v>24</v>
      </c>
      <c r="F566" s="19">
        <v>1</v>
      </c>
      <c r="G566" s="20"/>
      <c r="H566" s="21"/>
      <c r="I566" s="20"/>
      <c r="J566" s="21"/>
      <c r="K566" s="20"/>
      <c r="L566" s="21"/>
    </row>
    <row r="567" spans="1:12" ht="16.5">
      <c r="A567" s="24"/>
      <c r="B567" s="25"/>
      <c r="C567" s="25"/>
      <c r="D567" s="26"/>
      <c r="E567" s="26"/>
      <c r="F567" s="26"/>
      <c r="G567" s="26"/>
      <c r="H567" s="26"/>
      <c r="I567" s="20"/>
      <c r="J567" s="26"/>
      <c r="K567" s="26"/>
      <c r="L567" s="26"/>
    </row>
    <row r="568" spans="1:12" ht="16.5">
      <c r="A568" s="27" t="s">
        <v>156</v>
      </c>
      <c r="B568" s="28"/>
      <c r="C568" s="28"/>
      <c r="D568" s="29" t="s">
        <v>157</v>
      </c>
      <c r="E568" s="28"/>
      <c r="F568" s="30"/>
      <c r="G568" s="31"/>
      <c r="H568" s="32"/>
      <c r="I568" s="31"/>
      <c r="J568" s="32"/>
      <c r="K568" s="32"/>
      <c r="L568" s="33"/>
    </row>
    <row r="569" spans="1:12" ht="16.5">
      <c r="A569" s="48" t="s">
        <v>158</v>
      </c>
      <c r="B569" s="23" t="s">
        <v>16</v>
      </c>
      <c r="C569" s="16" t="s">
        <v>159</v>
      </c>
      <c r="D569" s="17" t="s">
        <v>160</v>
      </c>
      <c r="E569" s="18" t="s">
        <v>44</v>
      </c>
      <c r="F569" s="19">
        <v>23.711402017043699</v>
      </c>
      <c r="G569" s="20"/>
      <c r="H569" s="21"/>
      <c r="I569" s="20"/>
      <c r="J569" s="21"/>
      <c r="K569" s="20"/>
      <c r="L569" s="22"/>
    </row>
    <row r="570" spans="1:12" ht="16.5">
      <c r="A570" s="48" t="s">
        <v>161</v>
      </c>
      <c r="B570" s="23" t="s">
        <v>16</v>
      </c>
      <c r="C570" s="16" t="s">
        <v>192</v>
      </c>
      <c r="D570" s="17" t="s">
        <v>193</v>
      </c>
      <c r="E570" s="18" t="s">
        <v>44</v>
      </c>
      <c r="F570" s="19">
        <v>25.982399999999998</v>
      </c>
      <c r="G570" s="20"/>
      <c r="H570" s="21"/>
      <c r="I570" s="20"/>
      <c r="J570" s="21"/>
      <c r="K570" s="20"/>
      <c r="L570" s="22"/>
    </row>
    <row r="571" spans="1:12" ht="16.5">
      <c r="A571" s="48" t="s">
        <v>164</v>
      </c>
      <c r="B571" s="23" t="s">
        <v>21</v>
      </c>
      <c r="C571" s="16" t="s">
        <v>237</v>
      </c>
      <c r="D571" s="17" t="s">
        <v>238</v>
      </c>
      <c r="E571" s="18" t="s">
        <v>31</v>
      </c>
      <c r="F571" s="19">
        <v>0.93</v>
      </c>
      <c r="G571" s="20"/>
      <c r="H571" s="21"/>
      <c r="I571" s="20"/>
      <c r="J571" s="21"/>
      <c r="K571" s="20"/>
      <c r="L571" s="22"/>
    </row>
    <row r="572" spans="1:12" ht="16.5">
      <c r="A572" s="48" t="s">
        <v>167</v>
      </c>
      <c r="B572" s="23" t="s">
        <v>21</v>
      </c>
      <c r="C572" s="16" t="s">
        <v>198</v>
      </c>
      <c r="D572" s="17" t="s">
        <v>199</v>
      </c>
      <c r="E572" s="18" t="s">
        <v>24</v>
      </c>
      <c r="F572" s="19">
        <v>4</v>
      </c>
      <c r="G572" s="20"/>
      <c r="H572" s="21"/>
      <c r="I572" s="20"/>
      <c r="J572" s="21"/>
      <c r="K572" s="20"/>
      <c r="L572" s="22"/>
    </row>
    <row r="573" spans="1:12" ht="16.5">
      <c r="A573" s="48" t="s">
        <v>170</v>
      </c>
      <c r="B573" s="23" t="s">
        <v>21</v>
      </c>
      <c r="C573" s="16" t="s">
        <v>194</v>
      </c>
      <c r="D573" s="17" t="s">
        <v>195</v>
      </c>
      <c r="E573" s="18" t="s">
        <v>24</v>
      </c>
      <c r="F573" s="19">
        <v>3</v>
      </c>
      <c r="G573" s="20"/>
      <c r="H573" s="21"/>
      <c r="I573" s="20"/>
      <c r="J573" s="21"/>
      <c r="K573" s="20"/>
      <c r="L573" s="22"/>
    </row>
    <row r="574" spans="1:12" ht="16.5">
      <c r="A574" s="48" t="s">
        <v>200</v>
      </c>
      <c r="B574" s="23" t="s">
        <v>21</v>
      </c>
      <c r="C574" s="16" t="s">
        <v>196</v>
      </c>
      <c r="D574" s="17" t="s">
        <v>197</v>
      </c>
      <c r="E574" s="18" t="s">
        <v>24</v>
      </c>
      <c r="F574" s="19">
        <v>6</v>
      </c>
      <c r="G574" s="20"/>
      <c r="H574" s="21"/>
      <c r="I574" s="20"/>
      <c r="J574" s="21"/>
      <c r="K574" s="20"/>
      <c r="L574" s="22"/>
    </row>
    <row r="575" spans="1:12" ht="34.5" customHeight="1">
      <c r="A575" s="49" t="s">
        <v>201</v>
      </c>
      <c r="B575" s="68" t="s">
        <v>21</v>
      </c>
      <c r="C575" s="16" t="s">
        <v>320</v>
      </c>
      <c r="D575" s="17" t="s">
        <v>321</v>
      </c>
      <c r="E575" s="18" t="s">
        <v>24</v>
      </c>
      <c r="F575" s="19">
        <v>15</v>
      </c>
      <c r="G575" s="20"/>
      <c r="H575" s="21"/>
      <c r="I575" s="20"/>
      <c r="J575" s="21"/>
      <c r="K575" s="20"/>
      <c r="L575" s="22"/>
    </row>
    <row r="576" spans="1:12" ht="17.25" thickBot="1">
      <c r="A576" s="43"/>
      <c r="B576" s="44"/>
      <c r="C576" s="44"/>
      <c r="D576" s="45"/>
      <c r="E576" s="45"/>
      <c r="F576" s="46"/>
      <c r="G576" s="47"/>
      <c r="H576" s="47"/>
      <c r="I576" s="20"/>
      <c r="J576" s="47"/>
      <c r="K576" s="47"/>
      <c r="L576" s="47"/>
    </row>
    <row r="577" spans="1:13" ht="18">
      <c r="A577" s="197" t="s">
        <v>171</v>
      </c>
      <c r="B577" s="197"/>
      <c r="C577" s="197"/>
      <c r="D577" s="197"/>
      <c r="E577" s="197"/>
      <c r="F577" s="197"/>
      <c r="G577" s="198">
        <f>ROUND(H568+H530+H518,2)</f>
        <v>0</v>
      </c>
      <c r="H577" s="198"/>
      <c r="I577" s="198">
        <f>ROUND(J568+J530+J518,2)</f>
        <v>0</v>
      </c>
      <c r="J577" s="198"/>
      <c r="K577" s="198">
        <f>ROUND(L568+L530+L518,2)</f>
        <v>0</v>
      </c>
      <c r="L577" s="198"/>
      <c r="M577" s="168">
        <f>I577+G577</f>
        <v>0</v>
      </c>
    </row>
    <row r="578" spans="1:13" ht="16.5">
      <c r="A578" s="204"/>
      <c r="B578" s="204"/>
      <c r="C578" s="204"/>
      <c r="D578" s="204"/>
      <c r="E578" s="204"/>
      <c r="F578" s="204"/>
      <c r="G578" s="204"/>
      <c r="H578" s="204"/>
      <c r="I578" s="204" t="e">
        <f>VLOOKUP(C578,Planilha7!A572:F4672,5,0)</f>
        <v>#N/A</v>
      </c>
      <c r="J578" s="204"/>
      <c r="K578" s="204"/>
      <c r="L578" s="204"/>
      <c r="M578" s="179">
        <f>M577-K577</f>
        <v>0</v>
      </c>
    </row>
    <row r="579" spans="1:13" ht="15.75">
      <c r="A579" s="203" t="s">
        <v>294</v>
      </c>
      <c r="B579" s="203"/>
      <c r="C579" s="203"/>
      <c r="D579" s="203"/>
      <c r="E579" s="203"/>
      <c r="F579" s="203"/>
      <c r="G579" s="203"/>
      <c r="H579" s="203"/>
      <c r="I579" s="203" t="e">
        <f>VLOOKUP(C579,Planilha7!A573:F4673,5,0)</f>
        <v>#N/A</v>
      </c>
      <c r="J579" s="203"/>
      <c r="K579" s="203"/>
      <c r="L579" s="203"/>
    </row>
    <row r="580" spans="1:13" ht="16.5">
      <c r="A580" s="27" t="s">
        <v>13</v>
      </c>
      <c r="B580" s="28"/>
      <c r="C580" s="28"/>
      <c r="D580" s="29" t="s">
        <v>14</v>
      </c>
      <c r="E580" s="28"/>
      <c r="F580" s="30"/>
      <c r="G580" s="31"/>
      <c r="H580" s="32">
        <f>H581</f>
        <v>0</v>
      </c>
      <c r="I580" s="31"/>
      <c r="J580" s="32">
        <f>J581</f>
        <v>0</v>
      </c>
      <c r="K580" s="32"/>
      <c r="L580" s="33">
        <f>L581</f>
        <v>0</v>
      </c>
    </row>
    <row r="581" spans="1:13" ht="16.5">
      <c r="A581" s="34" t="s">
        <v>15</v>
      </c>
      <c r="B581" s="35"/>
      <c r="C581" s="35"/>
      <c r="D581" s="36" t="s">
        <v>173</v>
      </c>
      <c r="E581" s="35"/>
      <c r="F581" s="37"/>
      <c r="G581" s="38"/>
      <c r="H581" s="39">
        <f>SUM(H582:H590)</f>
        <v>0</v>
      </c>
      <c r="I581" s="38"/>
      <c r="J581" s="39">
        <f>SUM(J582:J590)</f>
        <v>0</v>
      </c>
      <c r="K581" s="39"/>
      <c r="L581" s="40">
        <f>SUM(L582:L590)</f>
        <v>0</v>
      </c>
    </row>
    <row r="582" spans="1:13" ht="16.5">
      <c r="A582" s="48" t="s">
        <v>174</v>
      </c>
      <c r="B582" s="23" t="s">
        <v>16</v>
      </c>
      <c r="C582" s="16" t="s">
        <v>17</v>
      </c>
      <c r="D582" s="17" t="s">
        <v>18</v>
      </c>
      <c r="E582" s="18" t="s">
        <v>19</v>
      </c>
      <c r="F582" s="19">
        <v>6</v>
      </c>
      <c r="G582" s="20"/>
      <c r="H582" s="21"/>
      <c r="I582" s="20"/>
      <c r="J582" s="21"/>
      <c r="K582" s="20"/>
      <c r="L582" s="21"/>
    </row>
    <row r="583" spans="1:13" ht="16.5">
      <c r="A583" s="48" t="s">
        <v>175</v>
      </c>
      <c r="B583" s="23" t="s">
        <v>21</v>
      </c>
      <c r="C583" s="16" t="s">
        <v>22</v>
      </c>
      <c r="D583" s="17" t="s">
        <v>23</v>
      </c>
      <c r="E583" s="18" t="s">
        <v>24</v>
      </c>
      <c r="F583" s="19">
        <v>1</v>
      </c>
      <c r="G583" s="20"/>
      <c r="H583" s="21"/>
      <c r="I583" s="20"/>
      <c r="J583" s="21"/>
      <c r="K583" s="20"/>
      <c r="L583" s="21"/>
    </row>
    <row r="584" spans="1:13" ht="16.5">
      <c r="A584" s="48" t="s">
        <v>176</v>
      </c>
      <c r="B584" s="23" t="s">
        <v>16</v>
      </c>
      <c r="C584" s="16" t="s">
        <v>39</v>
      </c>
      <c r="D584" s="17" t="s">
        <v>40</v>
      </c>
      <c r="E584" s="18" t="s">
        <v>19</v>
      </c>
      <c r="F584" s="19">
        <v>23.31</v>
      </c>
      <c r="G584" s="20"/>
      <c r="H584" s="21"/>
      <c r="I584" s="20"/>
      <c r="J584" s="21"/>
      <c r="K584" s="20"/>
      <c r="L584" s="21"/>
    </row>
    <row r="585" spans="1:13" ht="16.5">
      <c r="A585" s="48" t="s">
        <v>177</v>
      </c>
      <c r="B585" s="23" t="s">
        <v>16</v>
      </c>
      <c r="C585" s="16" t="s">
        <v>178</v>
      </c>
      <c r="D585" s="17" t="s">
        <v>179</v>
      </c>
      <c r="E585" s="18" t="s">
        <v>19</v>
      </c>
      <c r="F585" s="19">
        <v>5.67</v>
      </c>
      <c r="G585" s="20"/>
      <c r="H585" s="21"/>
      <c r="I585" s="20"/>
      <c r="J585" s="21"/>
      <c r="K585" s="20"/>
      <c r="L585" s="21"/>
    </row>
    <row r="586" spans="1:13" ht="16.5">
      <c r="A586" s="48" t="s">
        <v>180</v>
      </c>
      <c r="B586" s="23" t="s">
        <v>16</v>
      </c>
      <c r="C586" s="16" t="s">
        <v>203</v>
      </c>
      <c r="D586" s="17" t="s">
        <v>204</v>
      </c>
      <c r="E586" s="18" t="s">
        <v>19</v>
      </c>
      <c r="F586" s="19">
        <v>9.6</v>
      </c>
      <c r="G586" s="20"/>
      <c r="H586" s="21"/>
      <c r="I586" s="20"/>
      <c r="J586" s="21"/>
      <c r="K586" s="20"/>
      <c r="L586" s="21"/>
    </row>
    <row r="587" spans="1:13" ht="16.5">
      <c r="A587" s="48" t="s">
        <v>181</v>
      </c>
      <c r="B587" s="23" t="s">
        <v>16</v>
      </c>
      <c r="C587" s="16" t="s">
        <v>46</v>
      </c>
      <c r="D587" s="17" t="s">
        <v>47</v>
      </c>
      <c r="E587" s="18" t="s">
        <v>44</v>
      </c>
      <c r="F587" s="19">
        <v>24.552</v>
      </c>
      <c r="G587" s="20"/>
      <c r="H587" s="21"/>
      <c r="I587" s="20"/>
      <c r="J587" s="21"/>
      <c r="K587" s="20"/>
      <c r="L587" s="21"/>
    </row>
    <row r="588" spans="1:13" ht="16.5">
      <c r="A588" s="48" t="s">
        <v>184</v>
      </c>
      <c r="B588" s="23" t="s">
        <v>16</v>
      </c>
      <c r="C588" s="16" t="s">
        <v>182</v>
      </c>
      <c r="D588" s="17" t="s">
        <v>183</v>
      </c>
      <c r="E588" s="18" t="s">
        <v>44</v>
      </c>
      <c r="F588" s="19">
        <v>6.6916000000000002</v>
      </c>
      <c r="G588" s="20"/>
      <c r="H588" s="21"/>
      <c r="I588" s="20"/>
      <c r="J588" s="21"/>
      <c r="K588" s="20"/>
      <c r="L588" s="21"/>
    </row>
    <row r="589" spans="1:13" ht="16.5">
      <c r="A589" s="48" t="s">
        <v>223</v>
      </c>
      <c r="B589" s="23" t="s">
        <v>16</v>
      </c>
      <c r="C589" s="16" t="s">
        <v>295</v>
      </c>
      <c r="D589" s="17" t="s">
        <v>296</v>
      </c>
      <c r="E589" s="18" t="s">
        <v>19</v>
      </c>
      <c r="F589" s="19">
        <v>6.7439999999999998</v>
      </c>
      <c r="G589" s="20"/>
      <c r="H589" s="21"/>
      <c r="I589" s="20"/>
      <c r="J589" s="21"/>
      <c r="K589" s="20"/>
      <c r="L589" s="21"/>
    </row>
    <row r="590" spans="1:13" ht="33">
      <c r="A590" s="48" t="s">
        <v>224</v>
      </c>
      <c r="B590" s="23" t="s">
        <v>16</v>
      </c>
      <c r="C590" s="16" t="s">
        <v>49</v>
      </c>
      <c r="D590" s="17" t="s">
        <v>50</v>
      </c>
      <c r="E590" s="18" t="s">
        <v>44</v>
      </c>
      <c r="F590" s="19">
        <v>6.69</v>
      </c>
      <c r="G590" s="20"/>
      <c r="H590" s="21"/>
      <c r="I590" s="20"/>
      <c r="J590" s="21"/>
      <c r="K590" s="20"/>
      <c r="L590" s="21"/>
    </row>
    <row r="591" spans="1:13" ht="16.5">
      <c r="A591" s="24"/>
      <c r="B591" s="25"/>
      <c r="C591" s="25"/>
      <c r="D591" s="26"/>
      <c r="E591" s="26"/>
      <c r="F591" s="26"/>
      <c r="G591" s="26"/>
      <c r="H591" s="26"/>
      <c r="I591" s="20"/>
      <c r="J591" s="26"/>
      <c r="K591" s="26"/>
      <c r="L591" s="26"/>
    </row>
    <row r="592" spans="1:13" ht="16.5">
      <c r="A592" s="27" t="s">
        <v>51</v>
      </c>
      <c r="B592" s="28"/>
      <c r="C592" s="28"/>
      <c r="D592" s="29" t="s">
        <v>52</v>
      </c>
      <c r="E592" s="28"/>
      <c r="F592" s="30"/>
      <c r="G592" s="31"/>
      <c r="H592" s="32"/>
      <c r="I592" s="31"/>
      <c r="J592" s="32"/>
      <c r="K592" s="32"/>
      <c r="L592" s="33"/>
    </row>
    <row r="593" spans="1:12" ht="16.5">
      <c r="A593" s="34" t="s">
        <v>53</v>
      </c>
      <c r="B593" s="35"/>
      <c r="C593" s="35"/>
      <c r="D593" s="36" t="s">
        <v>54</v>
      </c>
      <c r="E593" s="35"/>
      <c r="F593" s="37"/>
      <c r="G593" s="38"/>
      <c r="H593" s="39"/>
      <c r="I593" s="38"/>
      <c r="J593" s="39"/>
      <c r="K593" s="39"/>
      <c r="L593" s="40"/>
    </row>
    <row r="594" spans="1:12" ht="16.5">
      <c r="A594" s="23" t="s">
        <v>55</v>
      </c>
      <c r="B594" s="23" t="s">
        <v>16</v>
      </c>
      <c r="C594" s="16" t="s">
        <v>56</v>
      </c>
      <c r="D594" s="17" t="s">
        <v>57</v>
      </c>
      <c r="E594" s="18" t="s">
        <v>24</v>
      </c>
      <c r="F594" s="19">
        <v>1</v>
      </c>
      <c r="G594" s="20"/>
      <c r="H594" s="21"/>
      <c r="I594" s="20"/>
      <c r="J594" s="21"/>
      <c r="K594" s="20"/>
      <c r="L594" s="22"/>
    </row>
    <row r="595" spans="1:12" ht="16.5">
      <c r="A595" s="23" t="s">
        <v>58</v>
      </c>
      <c r="B595" s="23" t="s">
        <v>16</v>
      </c>
      <c r="C595" s="16" t="s">
        <v>62</v>
      </c>
      <c r="D595" s="17" t="s">
        <v>63</v>
      </c>
      <c r="E595" s="18" t="s">
        <v>24</v>
      </c>
      <c r="F595" s="19">
        <v>1</v>
      </c>
      <c r="G595" s="20"/>
      <c r="H595" s="21"/>
      <c r="I595" s="20"/>
      <c r="J595" s="21"/>
      <c r="K595" s="20"/>
      <c r="L595" s="22"/>
    </row>
    <row r="596" spans="1:12" ht="33">
      <c r="A596" s="23" t="s">
        <v>61</v>
      </c>
      <c r="B596" s="23" t="s">
        <v>16</v>
      </c>
      <c r="C596" s="16" t="s">
        <v>65</v>
      </c>
      <c r="D596" s="17" t="s">
        <v>66</v>
      </c>
      <c r="E596" s="18" t="s">
        <v>24</v>
      </c>
      <c r="F596" s="19">
        <v>1</v>
      </c>
      <c r="G596" s="20"/>
      <c r="H596" s="21"/>
      <c r="I596" s="20"/>
      <c r="J596" s="21"/>
      <c r="K596" s="20"/>
      <c r="L596" s="22"/>
    </row>
    <row r="597" spans="1:12" ht="16.5">
      <c r="A597" s="23" t="s">
        <v>64</v>
      </c>
      <c r="B597" s="23" t="s">
        <v>16</v>
      </c>
      <c r="C597" s="16" t="s">
        <v>59</v>
      </c>
      <c r="D597" s="17" t="s">
        <v>60</v>
      </c>
      <c r="E597" s="18" t="s">
        <v>24</v>
      </c>
      <c r="F597" s="19">
        <v>1</v>
      </c>
      <c r="G597" s="20"/>
      <c r="H597" s="21"/>
      <c r="I597" s="20"/>
      <c r="J597" s="21"/>
      <c r="K597" s="20"/>
      <c r="L597" s="22"/>
    </row>
    <row r="598" spans="1:12" ht="16.5">
      <c r="A598" s="23" t="s">
        <v>67</v>
      </c>
      <c r="B598" s="23" t="s">
        <v>16</v>
      </c>
      <c r="C598" s="16" t="s">
        <v>68</v>
      </c>
      <c r="D598" s="17" t="s">
        <v>69</v>
      </c>
      <c r="E598" s="18" t="s">
        <v>24</v>
      </c>
      <c r="F598" s="19">
        <v>1</v>
      </c>
      <c r="G598" s="20"/>
      <c r="H598" s="21"/>
      <c r="I598" s="20"/>
      <c r="J598" s="21"/>
      <c r="K598" s="20"/>
      <c r="L598" s="22"/>
    </row>
    <row r="599" spans="1:12" ht="16.5">
      <c r="A599" s="23" t="s">
        <v>70</v>
      </c>
      <c r="B599" s="23" t="s">
        <v>16</v>
      </c>
      <c r="C599" s="16" t="s">
        <v>71</v>
      </c>
      <c r="D599" s="17" t="s">
        <v>72</v>
      </c>
      <c r="E599" s="18" t="s">
        <v>31</v>
      </c>
      <c r="F599" s="19">
        <v>5.35</v>
      </c>
      <c r="G599" s="20"/>
      <c r="H599" s="21"/>
      <c r="I599" s="20"/>
      <c r="J599" s="21"/>
      <c r="K599" s="20"/>
      <c r="L599" s="22"/>
    </row>
    <row r="600" spans="1:12" ht="16.5">
      <c r="A600" s="23" t="s">
        <v>73</v>
      </c>
      <c r="B600" s="23" t="s">
        <v>16</v>
      </c>
      <c r="C600" s="16" t="s">
        <v>74</v>
      </c>
      <c r="D600" s="17" t="s">
        <v>75</v>
      </c>
      <c r="E600" s="18" t="s">
        <v>31</v>
      </c>
      <c r="F600" s="19">
        <v>217.78</v>
      </c>
      <c r="G600" s="20"/>
      <c r="H600" s="21"/>
      <c r="I600" s="20"/>
      <c r="J600" s="21"/>
      <c r="K600" s="20"/>
      <c r="L600" s="22"/>
    </row>
    <row r="601" spans="1:12" ht="16.5">
      <c r="A601" s="23" t="s">
        <v>76</v>
      </c>
      <c r="B601" s="23" t="s">
        <v>16</v>
      </c>
      <c r="C601" s="16" t="s">
        <v>77</v>
      </c>
      <c r="D601" s="17" t="s">
        <v>78</v>
      </c>
      <c r="E601" s="18" t="s">
        <v>24</v>
      </c>
      <c r="F601" s="19">
        <v>1</v>
      </c>
      <c r="G601" s="20"/>
      <c r="H601" s="21"/>
      <c r="I601" s="20"/>
      <c r="J601" s="21"/>
      <c r="K601" s="20"/>
      <c r="L601" s="22"/>
    </row>
    <row r="602" spans="1:12" ht="16.5">
      <c r="A602" s="23" t="s">
        <v>79</v>
      </c>
      <c r="B602" s="23" t="s">
        <v>16</v>
      </c>
      <c r="C602" s="16" t="s">
        <v>80</v>
      </c>
      <c r="D602" s="17" t="s">
        <v>81</v>
      </c>
      <c r="E602" s="18" t="s">
        <v>19</v>
      </c>
      <c r="F602" s="19">
        <v>107.71215413199999</v>
      </c>
      <c r="G602" s="20"/>
      <c r="H602" s="21"/>
      <c r="I602" s="20"/>
      <c r="J602" s="21"/>
      <c r="K602" s="20"/>
      <c r="L602" s="22"/>
    </row>
    <row r="603" spans="1:12" ht="16.5">
      <c r="A603" s="23" t="s">
        <v>82</v>
      </c>
      <c r="B603" s="23" t="s">
        <v>16</v>
      </c>
      <c r="C603" s="16" t="s">
        <v>83</v>
      </c>
      <c r="D603" s="17" t="s">
        <v>84</v>
      </c>
      <c r="E603" s="18" t="s">
        <v>24</v>
      </c>
      <c r="F603" s="19">
        <v>6</v>
      </c>
      <c r="G603" s="20"/>
      <c r="H603" s="21"/>
      <c r="I603" s="20"/>
      <c r="J603" s="21"/>
      <c r="K603" s="20"/>
      <c r="L603" s="22"/>
    </row>
    <row r="604" spans="1:12" ht="16.5">
      <c r="A604" s="48" t="s">
        <v>85</v>
      </c>
      <c r="B604" s="23" t="s">
        <v>16</v>
      </c>
      <c r="C604" s="16" t="s">
        <v>210</v>
      </c>
      <c r="D604" s="17" t="s">
        <v>211</v>
      </c>
      <c r="E604" s="18" t="s">
        <v>24</v>
      </c>
      <c r="F604" s="19">
        <v>1</v>
      </c>
      <c r="G604" s="20"/>
      <c r="H604" s="21"/>
      <c r="I604" s="20"/>
      <c r="J604" s="21"/>
      <c r="K604" s="20"/>
      <c r="L604" s="22"/>
    </row>
    <row r="605" spans="1:12" ht="16.5">
      <c r="A605" s="24"/>
      <c r="B605" s="25"/>
      <c r="C605" s="25"/>
      <c r="D605" s="26"/>
      <c r="E605" s="26"/>
      <c r="F605" s="26"/>
      <c r="G605" s="26"/>
      <c r="H605" s="26"/>
      <c r="I605" s="20"/>
      <c r="J605" s="26"/>
      <c r="K605" s="26"/>
      <c r="L605" s="26"/>
    </row>
    <row r="606" spans="1:12" ht="16.5">
      <c r="A606" s="34" t="s">
        <v>88</v>
      </c>
      <c r="B606" s="35"/>
      <c r="C606" s="35"/>
      <c r="D606" s="36" t="s">
        <v>89</v>
      </c>
      <c r="E606" s="35"/>
      <c r="F606" s="37"/>
      <c r="G606" s="38"/>
      <c r="H606" s="39"/>
      <c r="I606" s="38"/>
      <c r="J606" s="39"/>
      <c r="K606" s="39"/>
      <c r="L606" s="40"/>
    </row>
    <row r="607" spans="1:12" ht="16.5">
      <c r="A607" s="48" t="s">
        <v>90</v>
      </c>
      <c r="B607" s="23" t="s">
        <v>16</v>
      </c>
      <c r="C607" s="16" t="s">
        <v>91</v>
      </c>
      <c r="D607" s="17" t="s">
        <v>92</v>
      </c>
      <c r="E607" s="18" t="s">
        <v>24</v>
      </c>
      <c r="F607" s="19">
        <v>7</v>
      </c>
      <c r="G607" s="20"/>
      <c r="H607" s="21"/>
      <c r="I607" s="20"/>
      <c r="J607" s="21"/>
      <c r="K607" s="20"/>
      <c r="L607" s="21"/>
    </row>
    <row r="608" spans="1:12" ht="16.5">
      <c r="A608" s="48" t="s">
        <v>93</v>
      </c>
      <c r="B608" s="23" t="s">
        <v>16</v>
      </c>
      <c r="C608" s="16" t="s">
        <v>94</v>
      </c>
      <c r="D608" s="17" t="s">
        <v>95</v>
      </c>
      <c r="E608" s="18" t="s">
        <v>24</v>
      </c>
      <c r="F608" s="19">
        <v>6</v>
      </c>
      <c r="G608" s="20"/>
      <c r="H608" s="21"/>
      <c r="I608" s="20"/>
      <c r="J608" s="21"/>
      <c r="K608" s="20"/>
      <c r="L608" s="21"/>
    </row>
    <row r="609" spans="1:13" ht="16.5">
      <c r="A609" s="48" t="s">
        <v>96</v>
      </c>
      <c r="B609" s="23" t="s">
        <v>16</v>
      </c>
      <c r="C609" s="16" t="s">
        <v>97</v>
      </c>
      <c r="D609" s="17" t="s">
        <v>98</v>
      </c>
      <c r="E609" s="18" t="s">
        <v>24</v>
      </c>
      <c r="F609" s="19">
        <v>6</v>
      </c>
      <c r="G609" s="20"/>
      <c r="H609" s="21"/>
      <c r="I609" s="20"/>
      <c r="J609" s="21"/>
      <c r="K609" s="20"/>
      <c r="L609" s="21"/>
    </row>
    <row r="610" spans="1:13" ht="33">
      <c r="A610" s="48" t="s">
        <v>99</v>
      </c>
      <c r="B610" s="23" t="s">
        <v>16</v>
      </c>
      <c r="C610" s="16" t="s">
        <v>100</v>
      </c>
      <c r="D610" s="17" t="s">
        <v>101</v>
      </c>
      <c r="E610" s="18" t="s">
        <v>24</v>
      </c>
      <c r="F610" s="19">
        <v>1</v>
      </c>
      <c r="G610" s="20"/>
      <c r="H610" s="21"/>
      <c r="I610" s="20"/>
      <c r="J610" s="21"/>
      <c r="K610" s="20"/>
      <c r="L610" s="21"/>
      <c r="M610" s="182"/>
    </row>
    <row r="611" spans="1:13" ht="33">
      <c r="A611" s="48" t="s">
        <v>102</v>
      </c>
      <c r="B611" s="23" t="s">
        <v>16</v>
      </c>
      <c r="C611" s="16" t="s">
        <v>103</v>
      </c>
      <c r="D611" s="17" t="s">
        <v>104</v>
      </c>
      <c r="E611" s="18" t="s">
        <v>24</v>
      </c>
      <c r="F611" s="19">
        <v>33</v>
      </c>
      <c r="G611" s="20"/>
      <c r="H611" s="21"/>
      <c r="I611" s="20"/>
      <c r="J611" s="21"/>
      <c r="K611" s="20"/>
      <c r="L611" s="21"/>
      <c r="M611" s="182"/>
    </row>
    <row r="612" spans="1:13" ht="16.5">
      <c r="A612" s="48" t="s">
        <v>105</v>
      </c>
      <c r="B612" s="23" t="s">
        <v>21</v>
      </c>
      <c r="C612" s="16" t="s">
        <v>8534</v>
      </c>
      <c r="D612" s="17" t="s">
        <v>8535</v>
      </c>
      <c r="E612" s="18" t="s">
        <v>24</v>
      </c>
      <c r="F612" s="19">
        <v>1</v>
      </c>
      <c r="G612" s="20"/>
      <c r="H612" s="21"/>
      <c r="I612" s="20"/>
      <c r="J612" s="21"/>
      <c r="K612" s="20"/>
      <c r="L612" s="21"/>
      <c r="M612" s="182"/>
    </row>
    <row r="613" spans="1:13" ht="16.5">
      <c r="A613" s="48" t="s">
        <v>106</v>
      </c>
      <c r="B613" s="23" t="s">
        <v>16</v>
      </c>
      <c r="C613" s="16" t="s">
        <v>107</v>
      </c>
      <c r="D613" s="17" t="s">
        <v>108</v>
      </c>
      <c r="E613" s="18" t="s">
        <v>31</v>
      </c>
      <c r="F613" s="19">
        <v>170</v>
      </c>
      <c r="G613" s="20"/>
      <c r="H613" s="21"/>
      <c r="I613" s="20"/>
      <c r="J613" s="21"/>
      <c r="K613" s="20"/>
      <c r="L613" s="21"/>
      <c r="M613" s="182"/>
    </row>
    <row r="614" spans="1:13" ht="16.5">
      <c r="A614" s="48" t="s">
        <v>109</v>
      </c>
      <c r="B614" s="23" t="s">
        <v>16</v>
      </c>
      <c r="C614" s="16" t="s">
        <v>188</v>
      </c>
      <c r="D614" s="17" t="s">
        <v>189</v>
      </c>
      <c r="E614" s="18" t="s">
        <v>112</v>
      </c>
      <c r="F614" s="19">
        <v>102</v>
      </c>
      <c r="G614" s="20"/>
      <c r="H614" s="21"/>
      <c r="I614" s="20"/>
      <c r="J614" s="21"/>
      <c r="K614" s="20"/>
      <c r="L614" s="21"/>
      <c r="M614" s="182"/>
    </row>
    <row r="615" spans="1:13" ht="16.5">
      <c r="A615" s="48" t="s">
        <v>113</v>
      </c>
      <c r="B615" s="23" t="s">
        <v>16</v>
      </c>
      <c r="C615" s="16" t="s">
        <v>114</v>
      </c>
      <c r="D615" s="17" t="s">
        <v>115</v>
      </c>
      <c r="E615" s="18" t="s">
        <v>31</v>
      </c>
      <c r="F615" s="19">
        <v>340</v>
      </c>
      <c r="G615" s="20"/>
      <c r="H615" s="21"/>
      <c r="I615" s="20"/>
      <c r="J615" s="21"/>
      <c r="K615" s="20"/>
      <c r="L615" s="21"/>
      <c r="M615" s="182"/>
    </row>
    <row r="616" spans="1:13" ht="16.5">
      <c r="A616" s="48" t="s">
        <v>116</v>
      </c>
      <c r="B616" s="23" t="s">
        <v>16</v>
      </c>
      <c r="C616" s="16" t="s">
        <v>117</v>
      </c>
      <c r="D616" s="17" t="s">
        <v>118</v>
      </c>
      <c r="E616" s="18" t="s">
        <v>112</v>
      </c>
      <c r="F616" s="19">
        <v>34</v>
      </c>
      <c r="G616" s="20"/>
      <c r="H616" s="21"/>
      <c r="I616" s="20"/>
      <c r="J616" s="21"/>
      <c r="K616" s="20"/>
      <c r="L616" s="21"/>
      <c r="M616" s="182"/>
    </row>
    <row r="617" spans="1:13" ht="16.5">
      <c r="A617" s="48" t="s">
        <v>119</v>
      </c>
      <c r="B617" s="23" t="s">
        <v>16</v>
      </c>
      <c r="C617" s="16" t="s">
        <v>120</v>
      </c>
      <c r="D617" s="17" t="s">
        <v>121</v>
      </c>
      <c r="E617" s="18" t="s">
        <v>24</v>
      </c>
      <c r="F617" s="19">
        <v>11</v>
      </c>
      <c r="G617" s="20"/>
      <c r="H617" s="21"/>
      <c r="I617" s="20"/>
      <c r="J617" s="21"/>
      <c r="K617" s="20"/>
      <c r="L617" s="21"/>
      <c r="M617" s="182"/>
    </row>
    <row r="618" spans="1:13" ht="16.5">
      <c r="A618" s="49" t="s">
        <v>122</v>
      </c>
      <c r="B618" s="61" t="s">
        <v>16</v>
      </c>
      <c r="C618" s="41" t="s">
        <v>123</v>
      </c>
      <c r="D618" s="17" t="s">
        <v>124</v>
      </c>
      <c r="E618" s="18" t="s">
        <v>31</v>
      </c>
      <c r="F618" s="42">
        <v>1235.01</v>
      </c>
      <c r="G618" s="20"/>
      <c r="H618" s="21"/>
      <c r="I618" s="20"/>
      <c r="J618" s="21"/>
      <c r="K618" s="20"/>
      <c r="L618" s="21"/>
      <c r="M618" s="182"/>
    </row>
    <row r="619" spans="1:13" ht="16.5">
      <c r="A619" s="48" t="s">
        <v>125</v>
      </c>
      <c r="B619" s="23" t="s">
        <v>16</v>
      </c>
      <c r="C619" s="16" t="s">
        <v>126</v>
      </c>
      <c r="D619" s="17" t="s">
        <v>127</v>
      </c>
      <c r="E619" s="18" t="s">
        <v>31</v>
      </c>
      <c r="F619" s="19">
        <v>60.06</v>
      </c>
      <c r="G619" s="20"/>
      <c r="H619" s="21"/>
      <c r="I619" s="20"/>
      <c r="J619" s="21"/>
      <c r="K619" s="20"/>
      <c r="L619" s="21"/>
      <c r="M619" s="182"/>
    </row>
    <row r="620" spans="1:13" ht="16.5">
      <c r="A620" s="48" t="s">
        <v>128</v>
      </c>
      <c r="B620" s="23" t="s">
        <v>16</v>
      </c>
      <c r="C620" s="16" t="s">
        <v>129</v>
      </c>
      <c r="D620" s="17" t="s">
        <v>130</v>
      </c>
      <c r="E620" s="18" t="s">
        <v>31</v>
      </c>
      <c r="F620" s="19">
        <v>103.86</v>
      </c>
      <c r="G620" s="20"/>
      <c r="H620" s="21"/>
      <c r="I620" s="20"/>
      <c r="J620" s="21"/>
      <c r="K620" s="20"/>
      <c r="L620" s="21"/>
      <c r="M620" s="182"/>
    </row>
    <row r="621" spans="1:13" ht="16.5">
      <c r="A621" s="48" t="s">
        <v>131</v>
      </c>
      <c r="B621" s="23" t="s">
        <v>16</v>
      </c>
      <c r="C621" s="16" t="s">
        <v>132</v>
      </c>
      <c r="D621" s="17" t="s">
        <v>133</v>
      </c>
      <c r="E621" s="18" t="s">
        <v>112</v>
      </c>
      <c r="F621" s="19">
        <v>12</v>
      </c>
      <c r="G621" s="20"/>
      <c r="H621" s="21"/>
      <c r="I621" s="20"/>
      <c r="J621" s="21"/>
      <c r="K621" s="20"/>
      <c r="L621" s="21"/>
      <c r="M621" s="182"/>
    </row>
    <row r="622" spans="1:13" ht="16.5">
      <c r="A622" s="24"/>
      <c r="B622" s="25"/>
      <c r="C622" s="25"/>
      <c r="D622" s="26"/>
      <c r="E622" s="26"/>
      <c r="F622" s="26"/>
      <c r="G622" s="26"/>
      <c r="H622" s="26"/>
      <c r="I622" s="20"/>
      <c r="J622" s="26"/>
      <c r="K622" s="26"/>
      <c r="L622" s="26"/>
    </row>
    <row r="623" spans="1:13" ht="16.5">
      <c r="A623" s="34" t="s">
        <v>134</v>
      </c>
      <c r="B623" s="35"/>
      <c r="C623" s="35"/>
      <c r="D623" s="36" t="s">
        <v>135</v>
      </c>
      <c r="E623" s="35"/>
      <c r="F623" s="37"/>
      <c r="G623" s="38"/>
      <c r="H623" s="39"/>
      <c r="I623" s="38"/>
      <c r="J623" s="39"/>
      <c r="K623" s="39"/>
      <c r="L623" s="40"/>
    </row>
    <row r="624" spans="1:13" ht="16.5">
      <c r="A624" s="48" t="s">
        <v>136</v>
      </c>
      <c r="B624" s="23" t="s">
        <v>16</v>
      </c>
      <c r="C624" s="16" t="s">
        <v>137</v>
      </c>
      <c r="D624" s="17" t="s">
        <v>138</v>
      </c>
      <c r="E624" s="18" t="s">
        <v>24</v>
      </c>
      <c r="F624" s="19">
        <v>13</v>
      </c>
      <c r="G624" s="20"/>
      <c r="H624" s="21"/>
      <c r="I624" s="20"/>
      <c r="J624" s="21"/>
      <c r="K624" s="20"/>
      <c r="L624" s="21"/>
    </row>
    <row r="625" spans="1:14" ht="16.5">
      <c r="A625" s="48" t="s">
        <v>139</v>
      </c>
      <c r="B625" s="23" t="s">
        <v>16</v>
      </c>
      <c r="C625" s="16" t="s">
        <v>140</v>
      </c>
      <c r="D625" s="17" t="s">
        <v>141</v>
      </c>
      <c r="E625" s="18" t="s">
        <v>24</v>
      </c>
      <c r="F625" s="19">
        <v>7</v>
      </c>
      <c r="G625" s="20"/>
      <c r="H625" s="21"/>
      <c r="I625" s="20"/>
      <c r="J625" s="21"/>
      <c r="K625" s="20"/>
      <c r="L625" s="21"/>
      <c r="M625" s="182"/>
    </row>
    <row r="626" spans="1:14" ht="48.75" customHeight="1">
      <c r="A626" s="49" t="s">
        <v>142</v>
      </c>
      <c r="B626" s="61" t="s">
        <v>16</v>
      </c>
      <c r="C626" s="41" t="s">
        <v>151</v>
      </c>
      <c r="D626" s="17" t="s">
        <v>152</v>
      </c>
      <c r="E626" s="18" t="s">
        <v>24</v>
      </c>
      <c r="F626" s="42">
        <v>50</v>
      </c>
      <c r="G626" s="20"/>
      <c r="H626" s="21"/>
      <c r="I626" s="20"/>
      <c r="J626" s="21"/>
      <c r="K626" s="20"/>
      <c r="L626" s="21"/>
      <c r="M626" s="182"/>
    </row>
    <row r="627" spans="1:14" ht="33">
      <c r="A627" s="48" t="s">
        <v>146</v>
      </c>
      <c r="B627" s="23" t="s">
        <v>16</v>
      </c>
      <c r="C627" s="16" t="s">
        <v>154</v>
      </c>
      <c r="D627" s="17" t="s">
        <v>155</v>
      </c>
      <c r="E627" s="18" t="s">
        <v>112</v>
      </c>
      <c r="F627" s="19">
        <v>5</v>
      </c>
      <c r="G627" s="20"/>
      <c r="H627" s="21"/>
      <c r="I627" s="20"/>
      <c r="J627" s="21"/>
      <c r="K627" s="20"/>
      <c r="L627" s="21"/>
      <c r="M627" s="182"/>
    </row>
    <row r="628" spans="1:14" ht="16.5">
      <c r="A628" s="48" t="s">
        <v>150</v>
      </c>
      <c r="B628" s="23" t="s">
        <v>16</v>
      </c>
      <c r="C628" s="16" t="s">
        <v>245</v>
      </c>
      <c r="D628" s="17" t="s">
        <v>246</v>
      </c>
      <c r="E628" s="18" t="s">
        <v>24</v>
      </c>
      <c r="F628" s="19">
        <v>3</v>
      </c>
      <c r="G628" s="20"/>
      <c r="H628" s="21"/>
      <c r="I628" s="20"/>
      <c r="J628" s="21"/>
      <c r="K628" s="20"/>
      <c r="L628" s="21"/>
      <c r="M628" s="182"/>
    </row>
    <row r="629" spans="1:14" ht="16.5">
      <c r="A629" s="24"/>
      <c r="B629" s="25"/>
      <c r="C629" s="25"/>
      <c r="D629" s="26"/>
      <c r="E629" s="26"/>
      <c r="F629" s="26"/>
      <c r="G629" s="26"/>
      <c r="H629" s="26"/>
      <c r="I629" s="20"/>
      <c r="J629" s="26"/>
      <c r="K629" s="26"/>
      <c r="L629" s="26"/>
    </row>
    <row r="630" spans="1:14" ht="16.5">
      <c r="A630" s="27" t="s">
        <v>156</v>
      </c>
      <c r="B630" s="28"/>
      <c r="C630" s="28"/>
      <c r="D630" s="29" t="s">
        <v>157</v>
      </c>
      <c r="E630" s="28"/>
      <c r="F630" s="30"/>
      <c r="G630" s="31"/>
      <c r="H630" s="32"/>
      <c r="I630" s="31"/>
      <c r="J630" s="32"/>
      <c r="K630" s="32"/>
      <c r="L630" s="33"/>
    </row>
    <row r="631" spans="1:14" ht="16.5">
      <c r="A631" s="48" t="s">
        <v>158</v>
      </c>
      <c r="B631" s="23" t="s">
        <v>16</v>
      </c>
      <c r="C631" s="16" t="s">
        <v>159</v>
      </c>
      <c r="D631" s="17" t="s">
        <v>160</v>
      </c>
      <c r="E631" s="18" t="s">
        <v>44</v>
      </c>
      <c r="F631" s="19">
        <v>22.513479839177499</v>
      </c>
      <c r="G631" s="20"/>
      <c r="H631" s="21"/>
      <c r="I631" s="20"/>
      <c r="J631" s="21"/>
      <c r="K631" s="20"/>
      <c r="L631" s="22"/>
    </row>
    <row r="632" spans="1:14" ht="16.5">
      <c r="A632" s="48" t="s">
        <v>161</v>
      </c>
      <c r="B632" s="23" t="s">
        <v>16</v>
      </c>
      <c r="C632" s="16" t="s">
        <v>192</v>
      </c>
      <c r="D632" s="17" t="s">
        <v>193</v>
      </c>
      <c r="E632" s="18" t="s">
        <v>44</v>
      </c>
      <c r="F632" s="19">
        <v>20.0748</v>
      </c>
      <c r="G632" s="20"/>
      <c r="H632" s="21"/>
      <c r="I632" s="20"/>
      <c r="J632" s="21"/>
      <c r="K632" s="20"/>
      <c r="L632" s="22"/>
    </row>
    <row r="633" spans="1:14" ht="16.5">
      <c r="A633" s="48" t="s">
        <v>164</v>
      </c>
      <c r="B633" s="23" t="s">
        <v>16</v>
      </c>
      <c r="C633" s="16" t="s">
        <v>297</v>
      </c>
      <c r="D633" s="17" t="s">
        <v>298</v>
      </c>
      <c r="E633" s="18" t="s">
        <v>19</v>
      </c>
      <c r="F633" s="19">
        <v>6.74</v>
      </c>
      <c r="G633" s="20"/>
      <c r="H633" s="21"/>
      <c r="I633" s="20"/>
      <c r="J633" s="21"/>
      <c r="K633" s="20"/>
      <c r="L633" s="22"/>
    </row>
    <row r="634" spans="1:14" ht="16.5">
      <c r="A634" s="48" t="s">
        <v>167</v>
      </c>
      <c r="B634" s="23" t="s">
        <v>16</v>
      </c>
      <c r="C634" s="16" t="s">
        <v>217</v>
      </c>
      <c r="D634" s="17" t="s">
        <v>218</v>
      </c>
      <c r="E634" s="18" t="s">
        <v>19</v>
      </c>
      <c r="F634" s="19">
        <v>7.56</v>
      </c>
      <c r="G634" s="20"/>
      <c r="H634" s="21"/>
      <c r="I634" s="20"/>
      <c r="J634" s="21"/>
      <c r="K634" s="20"/>
      <c r="L634" s="22"/>
    </row>
    <row r="635" spans="1:14" ht="16.5">
      <c r="A635" s="48" t="s">
        <v>170</v>
      </c>
      <c r="B635" s="23" t="s">
        <v>16</v>
      </c>
      <c r="C635" s="16" t="s">
        <v>165</v>
      </c>
      <c r="D635" s="17" t="s">
        <v>166</v>
      </c>
      <c r="E635" s="18" t="s">
        <v>19</v>
      </c>
      <c r="F635" s="19">
        <v>19.53</v>
      </c>
      <c r="G635" s="20"/>
      <c r="H635" s="21"/>
      <c r="I635" s="20"/>
      <c r="J635" s="21"/>
      <c r="K635" s="20"/>
      <c r="L635" s="22"/>
    </row>
    <row r="636" spans="1:14" ht="16.5">
      <c r="A636" s="48" t="s">
        <v>200</v>
      </c>
      <c r="B636" s="23" t="s">
        <v>21</v>
      </c>
      <c r="C636" s="16" t="s">
        <v>235</v>
      </c>
      <c r="D636" s="17" t="s">
        <v>236</v>
      </c>
      <c r="E636" s="18" t="s">
        <v>31</v>
      </c>
      <c r="F636" s="19">
        <v>39</v>
      </c>
      <c r="G636" s="20"/>
      <c r="H636" s="21"/>
      <c r="I636" s="20"/>
      <c r="J636" s="21"/>
      <c r="K636" s="20"/>
      <c r="L636" s="22"/>
      <c r="N636" s="180"/>
    </row>
    <row r="637" spans="1:14" ht="16.5">
      <c r="A637" s="48" t="s">
        <v>201</v>
      </c>
      <c r="B637" s="23" t="s">
        <v>21</v>
      </c>
      <c r="C637" s="16" t="s">
        <v>237</v>
      </c>
      <c r="D637" s="17" t="s">
        <v>238</v>
      </c>
      <c r="E637" s="18" t="s">
        <v>31</v>
      </c>
      <c r="F637" s="19">
        <v>32.159999999999997</v>
      </c>
      <c r="G637" s="20"/>
      <c r="H637" s="21"/>
      <c r="I637" s="20"/>
      <c r="J637" s="21"/>
      <c r="K637" s="20"/>
      <c r="L637" s="22"/>
    </row>
    <row r="638" spans="1:14" ht="16.5">
      <c r="A638" s="48" t="s">
        <v>219</v>
      </c>
      <c r="B638" s="23" t="s">
        <v>21</v>
      </c>
      <c r="C638" s="16" t="s">
        <v>194</v>
      </c>
      <c r="D638" s="17" t="s">
        <v>195</v>
      </c>
      <c r="E638" s="18" t="s">
        <v>24</v>
      </c>
      <c r="F638" s="19">
        <v>1</v>
      </c>
      <c r="G638" s="20"/>
      <c r="H638" s="21"/>
      <c r="I638" s="20"/>
      <c r="J638" s="21"/>
      <c r="K638" s="20"/>
      <c r="L638" s="22"/>
      <c r="N638" s="180"/>
    </row>
    <row r="639" spans="1:14" ht="16.5">
      <c r="A639" s="48" t="s">
        <v>220</v>
      </c>
      <c r="B639" s="23" t="s">
        <v>21</v>
      </c>
      <c r="C639" s="16" t="s">
        <v>198</v>
      </c>
      <c r="D639" s="17" t="s">
        <v>199</v>
      </c>
      <c r="E639" s="18" t="s">
        <v>24</v>
      </c>
      <c r="F639" s="19">
        <v>1</v>
      </c>
      <c r="G639" s="20"/>
      <c r="H639" s="21"/>
      <c r="I639" s="20"/>
      <c r="J639" s="21"/>
      <c r="K639" s="20"/>
      <c r="L639" s="22"/>
    </row>
    <row r="640" spans="1:14" ht="34.5" customHeight="1">
      <c r="A640" s="49" t="s">
        <v>221</v>
      </c>
      <c r="B640" s="68" t="s">
        <v>21</v>
      </c>
      <c r="C640" s="16" t="s">
        <v>320</v>
      </c>
      <c r="D640" s="17" t="s">
        <v>321</v>
      </c>
      <c r="E640" s="18" t="s">
        <v>24</v>
      </c>
      <c r="F640" s="19">
        <v>15</v>
      </c>
      <c r="G640" s="20"/>
      <c r="H640" s="21"/>
      <c r="I640" s="20"/>
      <c r="J640" s="21"/>
      <c r="K640" s="20"/>
      <c r="L640" s="22"/>
      <c r="N640" s="180"/>
    </row>
    <row r="641" spans="1:13" ht="17.25" thickBot="1">
      <c r="A641" s="43"/>
      <c r="B641" s="44"/>
      <c r="C641" s="44"/>
      <c r="D641" s="45"/>
      <c r="E641" s="45"/>
      <c r="F641" s="46"/>
      <c r="G641" s="47"/>
      <c r="H641" s="47"/>
      <c r="I641" s="20"/>
      <c r="J641" s="47"/>
      <c r="K641" s="47"/>
      <c r="L641" s="47"/>
    </row>
    <row r="642" spans="1:13" ht="18">
      <c r="A642" s="197" t="s">
        <v>171</v>
      </c>
      <c r="B642" s="197"/>
      <c r="C642" s="197"/>
      <c r="D642" s="197"/>
      <c r="E642" s="197"/>
      <c r="F642" s="197"/>
      <c r="G642" s="198">
        <f>ROUND(H580+H592+H630,2)</f>
        <v>0</v>
      </c>
      <c r="H642" s="198"/>
      <c r="I642" s="198">
        <f>ROUND(J580+J592+J630,2)</f>
        <v>0</v>
      </c>
      <c r="J642" s="198"/>
      <c r="K642" s="198">
        <f>ROUND(L580+L592+L630,2)</f>
        <v>0</v>
      </c>
      <c r="L642" s="198"/>
      <c r="M642" s="168">
        <f>I642+G642</f>
        <v>0</v>
      </c>
    </row>
    <row r="643" spans="1:13" ht="16.5">
      <c r="A643" s="204"/>
      <c r="B643" s="204"/>
      <c r="C643" s="204"/>
      <c r="D643" s="204"/>
      <c r="E643" s="204"/>
      <c r="F643" s="204"/>
      <c r="G643" s="204"/>
      <c r="H643" s="204"/>
      <c r="I643" s="204" t="e">
        <f>VLOOKUP(C643,Planilha7!A637:F4737,5,0)</f>
        <v>#N/A</v>
      </c>
      <c r="J643" s="204"/>
      <c r="K643" s="204"/>
      <c r="L643" s="204"/>
      <c r="M643" s="179">
        <f>M642-K642</f>
        <v>0</v>
      </c>
    </row>
    <row r="644" spans="1:13" ht="15.75">
      <c r="A644" s="203" t="s">
        <v>299</v>
      </c>
      <c r="B644" s="203"/>
      <c r="C644" s="203"/>
      <c r="D644" s="203"/>
      <c r="E644" s="203"/>
      <c r="F644" s="203"/>
      <c r="G644" s="203"/>
      <c r="H644" s="203"/>
      <c r="I644" s="203" t="e">
        <f>VLOOKUP(C644,Planilha7!A638:F4738,5,0)</f>
        <v>#N/A</v>
      </c>
      <c r="J644" s="203"/>
      <c r="K644" s="203"/>
      <c r="L644" s="203"/>
    </row>
    <row r="645" spans="1:13" ht="16.5">
      <c r="A645" s="27" t="s">
        <v>13</v>
      </c>
      <c r="B645" s="28"/>
      <c r="C645" s="28"/>
      <c r="D645" s="29" t="s">
        <v>14</v>
      </c>
      <c r="E645" s="28"/>
      <c r="F645" s="30"/>
      <c r="G645" s="31"/>
      <c r="H645" s="32">
        <f>H646</f>
        <v>0</v>
      </c>
      <c r="I645" s="31"/>
      <c r="J645" s="32">
        <f>J646</f>
        <v>0</v>
      </c>
      <c r="K645" s="32"/>
      <c r="L645" s="33">
        <f>L646</f>
        <v>0</v>
      </c>
    </row>
    <row r="646" spans="1:13" ht="16.5">
      <c r="A646" s="34" t="s">
        <v>15</v>
      </c>
      <c r="B646" s="35"/>
      <c r="C646" s="35"/>
      <c r="D646" s="36" t="s">
        <v>173</v>
      </c>
      <c r="E646" s="35"/>
      <c r="F646" s="37"/>
      <c r="G646" s="38"/>
      <c r="H646" s="39">
        <f>SUM(H647:H655)</f>
        <v>0</v>
      </c>
      <c r="I646" s="38"/>
      <c r="J646" s="39">
        <f>SUM(J647:J655)</f>
        <v>0</v>
      </c>
      <c r="K646" s="39"/>
      <c r="L646" s="40">
        <f>SUM(L647:L655)</f>
        <v>0</v>
      </c>
    </row>
    <row r="647" spans="1:13" ht="16.5">
      <c r="A647" s="48" t="s">
        <v>174</v>
      </c>
      <c r="B647" s="23" t="s">
        <v>16</v>
      </c>
      <c r="C647" s="16" t="s">
        <v>17</v>
      </c>
      <c r="D647" s="17" t="s">
        <v>18</v>
      </c>
      <c r="E647" s="18" t="s">
        <v>19</v>
      </c>
      <c r="F647" s="19">
        <v>6</v>
      </c>
      <c r="G647" s="20"/>
      <c r="H647" s="21"/>
      <c r="I647" s="20"/>
      <c r="J647" s="21"/>
      <c r="K647" s="20"/>
      <c r="L647" s="21"/>
    </row>
    <row r="648" spans="1:13" ht="16.5">
      <c r="A648" s="48" t="s">
        <v>175</v>
      </c>
      <c r="B648" s="23" t="s">
        <v>16</v>
      </c>
      <c r="C648" s="16" t="s">
        <v>203</v>
      </c>
      <c r="D648" s="17" t="s">
        <v>204</v>
      </c>
      <c r="E648" s="18" t="s">
        <v>19</v>
      </c>
      <c r="F648" s="19">
        <v>1.92</v>
      </c>
      <c r="G648" s="20"/>
      <c r="H648" s="21"/>
      <c r="I648" s="20"/>
      <c r="J648" s="21"/>
      <c r="K648" s="20"/>
      <c r="L648" s="21"/>
    </row>
    <row r="649" spans="1:13" ht="16.5">
      <c r="A649" s="48" t="s">
        <v>176</v>
      </c>
      <c r="B649" s="23" t="s">
        <v>16</v>
      </c>
      <c r="C649" s="16" t="s">
        <v>39</v>
      </c>
      <c r="D649" s="17" t="s">
        <v>40</v>
      </c>
      <c r="E649" s="18" t="s">
        <v>19</v>
      </c>
      <c r="F649" s="19">
        <v>26.07</v>
      </c>
      <c r="G649" s="20"/>
      <c r="H649" s="21"/>
      <c r="I649" s="20"/>
      <c r="J649" s="21"/>
      <c r="K649" s="20"/>
      <c r="L649" s="21"/>
    </row>
    <row r="650" spans="1:13" ht="16.5">
      <c r="A650" s="48" t="s">
        <v>177</v>
      </c>
      <c r="B650" s="23" t="s">
        <v>16</v>
      </c>
      <c r="C650" s="16" t="s">
        <v>42</v>
      </c>
      <c r="D650" s="17" t="s">
        <v>43</v>
      </c>
      <c r="E650" s="18" t="s">
        <v>44</v>
      </c>
      <c r="F650" s="19">
        <v>4.2750000000000003E-2</v>
      </c>
      <c r="G650" s="20"/>
      <c r="H650" s="21"/>
      <c r="I650" s="20"/>
      <c r="J650" s="21"/>
      <c r="K650" s="20"/>
      <c r="L650" s="21"/>
    </row>
    <row r="651" spans="1:13" ht="16.5">
      <c r="A651" s="48" t="s">
        <v>180</v>
      </c>
      <c r="B651" s="23" t="s">
        <v>16</v>
      </c>
      <c r="C651" s="16" t="s">
        <v>178</v>
      </c>
      <c r="D651" s="17" t="s">
        <v>179</v>
      </c>
      <c r="E651" s="18" t="s">
        <v>19</v>
      </c>
      <c r="F651" s="19">
        <v>5.415</v>
      </c>
      <c r="G651" s="20"/>
      <c r="H651" s="21"/>
      <c r="I651" s="20"/>
      <c r="J651" s="21"/>
      <c r="K651" s="20"/>
      <c r="L651" s="21"/>
    </row>
    <row r="652" spans="1:13" ht="16.5">
      <c r="A652" s="48" t="s">
        <v>181</v>
      </c>
      <c r="B652" s="23" t="s">
        <v>16</v>
      </c>
      <c r="C652" s="16" t="s">
        <v>46</v>
      </c>
      <c r="D652" s="17" t="s">
        <v>47</v>
      </c>
      <c r="E652" s="18" t="s">
        <v>44</v>
      </c>
      <c r="F652" s="19">
        <v>14.484</v>
      </c>
      <c r="G652" s="20"/>
      <c r="H652" s="21"/>
      <c r="I652" s="20"/>
      <c r="J652" s="21"/>
      <c r="K652" s="20"/>
      <c r="L652" s="21"/>
    </row>
    <row r="653" spans="1:13" ht="16.5">
      <c r="A653" s="48" t="s">
        <v>184</v>
      </c>
      <c r="B653" s="23" t="s">
        <v>16</v>
      </c>
      <c r="C653" s="16" t="s">
        <v>182</v>
      </c>
      <c r="D653" s="17" t="s">
        <v>183</v>
      </c>
      <c r="E653" s="18" t="s">
        <v>44</v>
      </c>
      <c r="F653" s="19">
        <v>3.6743999999999999</v>
      </c>
      <c r="G653" s="20"/>
      <c r="H653" s="21"/>
      <c r="I653" s="20"/>
      <c r="J653" s="21"/>
      <c r="K653" s="20"/>
      <c r="L653" s="21"/>
    </row>
    <row r="654" spans="1:13" ht="16.5">
      <c r="A654" s="48" t="s">
        <v>223</v>
      </c>
      <c r="B654" s="23" t="s">
        <v>16</v>
      </c>
      <c r="C654" s="16" t="s">
        <v>300</v>
      </c>
      <c r="D654" s="17" t="s">
        <v>301</v>
      </c>
      <c r="E654" s="18" t="s">
        <v>19</v>
      </c>
      <c r="F654" s="19">
        <v>3.6280000000000001</v>
      </c>
      <c r="G654" s="20"/>
      <c r="H654" s="21"/>
      <c r="I654" s="20"/>
      <c r="J654" s="21"/>
      <c r="K654" s="20"/>
      <c r="L654" s="21"/>
    </row>
    <row r="655" spans="1:13" ht="33">
      <c r="A655" s="48" t="s">
        <v>224</v>
      </c>
      <c r="B655" s="23" t="s">
        <v>16</v>
      </c>
      <c r="C655" s="16" t="s">
        <v>49</v>
      </c>
      <c r="D655" s="17" t="s">
        <v>50</v>
      </c>
      <c r="E655" s="18" t="s">
        <v>44</v>
      </c>
      <c r="F655" s="19">
        <v>3.71</v>
      </c>
      <c r="G655" s="20"/>
      <c r="H655" s="21"/>
      <c r="I655" s="20"/>
      <c r="J655" s="21"/>
      <c r="K655" s="20"/>
      <c r="L655" s="21"/>
    </row>
    <row r="656" spans="1:13" ht="16.5">
      <c r="A656" s="24"/>
      <c r="B656" s="25"/>
      <c r="C656" s="25"/>
      <c r="D656" s="26"/>
      <c r="E656" s="26"/>
      <c r="F656" s="26"/>
      <c r="G656" s="26"/>
      <c r="H656" s="26"/>
      <c r="I656" s="20"/>
      <c r="J656" s="26"/>
      <c r="K656" s="26"/>
      <c r="L656" s="26"/>
    </row>
    <row r="657" spans="1:12" ht="16.5">
      <c r="A657" s="27" t="s">
        <v>51</v>
      </c>
      <c r="B657" s="28"/>
      <c r="C657" s="28"/>
      <c r="D657" s="29" t="s">
        <v>52</v>
      </c>
      <c r="E657" s="28"/>
      <c r="F657" s="30"/>
      <c r="G657" s="31"/>
      <c r="H657" s="32"/>
      <c r="I657" s="31"/>
      <c r="J657" s="32"/>
      <c r="K657" s="32"/>
      <c r="L657" s="33"/>
    </row>
    <row r="658" spans="1:12" ht="16.5">
      <c r="A658" s="34" t="s">
        <v>53</v>
      </c>
      <c r="B658" s="35"/>
      <c r="C658" s="35"/>
      <c r="D658" s="36" t="s">
        <v>54</v>
      </c>
      <c r="E658" s="35"/>
      <c r="F658" s="37"/>
      <c r="G658" s="38"/>
      <c r="H658" s="39"/>
      <c r="I658" s="38"/>
      <c r="J658" s="39"/>
      <c r="K658" s="39"/>
      <c r="L658" s="40"/>
    </row>
    <row r="659" spans="1:12" ht="16.5">
      <c r="A659" s="48" t="s">
        <v>55</v>
      </c>
      <c r="B659" s="23" t="s">
        <v>16</v>
      </c>
      <c r="C659" s="16" t="s">
        <v>56</v>
      </c>
      <c r="D659" s="17" t="s">
        <v>57</v>
      </c>
      <c r="E659" s="18" t="s">
        <v>24</v>
      </c>
      <c r="F659" s="19">
        <v>1</v>
      </c>
      <c r="G659" s="20"/>
      <c r="H659" s="21"/>
      <c r="I659" s="20"/>
      <c r="J659" s="21"/>
      <c r="K659" s="20"/>
      <c r="L659" s="22"/>
    </row>
    <row r="660" spans="1:12" ht="16.5">
      <c r="A660" s="48" t="s">
        <v>58</v>
      </c>
      <c r="B660" s="23" t="s">
        <v>16</v>
      </c>
      <c r="C660" s="16" t="s">
        <v>62</v>
      </c>
      <c r="D660" s="17" t="s">
        <v>63</v>
      </c>
      <c r="E660" s="18" t="s">
        <v>24</v>
      </c>
      <c r="F660" s="19">
        <v>1</v>
      </c>
      <c r="G660" s="20"/>
      <c r="H660" s="21"/>
      <c r="I660" s="20"/>
      <c r="J660" s="21"/>
      <c r="K660" s="20"/>
      <c r="L660" s="22"/>
    </row>
    <row r="661" spans="1:12" ht="33">
      <c r="A661" s="48" t="s">
        <v>61</v>
      </c>
      <c r="B661" s="23" t="s">
        <v>16</v>
      </c>
      <c r="C661" s="16" t="s">
        <v>65</v>
      </c>
      <c r="D661" s="17" t="s">
        <v>66</v>
      </c>
      <c r="E661" s="18" t="s">
        <v>24</v>
      </c>
      <c r="F661" s="19">
        <v>1</v>
      </c>
      <c r="G661" s="20"/>
      <c r="H661" s="21"/>
      <c r="I661" s="20"/>
      <c r="J661" s="21"/>
      <c r="K661" s="20"/>
      <c r="L661" s="22"/>
    </row>
    <row r="662" spans="1:12" ht="16.5">
      <c r="A662" s="48" t="s">
        <v>64</v>
      </c>
      <c r="B662" s="23" t="s">
        <v>16</v>
      </c>
      <c r="C662" s="16" t="s">
        <v>59</v>
      </c>
      <c r="D662" s="17" t="s">
        <v>60</v>
      </c>
      <c r="E662" s="18" t="s">
        <v>24</v>
      </c>
      <c r="F662" s="19">
        <v>1</v>
      </c>
      <c r="G662" s="20"/>
      <c r="H662" s="21"/>
      <c r="I662" s="20"/>
      <c r="J662" s="21"/>
      <c r="K662" s="20"/>
      <c r="L662" s="22"/>
    </row>
    <row r="663" spans="1:12" ht="16.5">
      <c r="A663" s="48" t="s">
        <v>67</v>
      </c>
      <c r="B663" s="23" t="s">
        <v>16</v>
      </c>
      <c r="C663" s="16" t="s">
        <v>68</v>
      </c>
      <c r="D663" s="17" t="s">
        <v>69</v>
      </c>
      <c r="E663" s="18" t="s">
        <v>24</v>
      </c>
      <c r="F663" s="19">
        <v>1</v>
      </c>
      <c r="G663" s="20"/>
      <c r="H663" s="21"/>
      <c r="I663" s="20"/>
      <c r="J663" s="21"/>
      <c r="K663" s="20"/>
      <c r="L663" s="22"/>
    </row>
    <row r="664" spans="1:12" ht="16.5">
      <c r="A664" s="48" t="s">
        <v>70</v>
      </c>
      <c r="B664" s="23" t="s">
        <v>16</v>
      </c>
      <c r="C664" s="16" t="s">
        <v>71</v>
      </c>
      <c r="D664" s="17" t="s">
        <v>72</v>
      </c>
      <c r="E664" s="18" t="s">
        <v>31</v>
      </c>
      <c r="F664" s="19">
        <v>5.35</v>
      </c>
      <c r="G664" s="20"/>
      <c r="H664" s="21"/>
      <c r="I664" s="20"/>
      <c r="J664" s="21"/>
      <c r="K664" s="20"/>
      <c r="L664" s="22"/>
    </row>
    <row r="665" spans="1:12" ht="16.5">
      <c r="A665" s="48" t="s">
        <v>73</v>
      </c>
      <c r="B665" s="23" t="s">
        <v>16</v>
      </c>
      <c r="C665" s="16" t="s">
        <v>74</v>
      </c>
      <c r="D665" s="17" t="s">
        <v>75</v>
      </c>
      <c r="E665" s="18" t="s">
        <v>31</v>
      </c>
      <c r="F665" s="19">
        <v>133.69999999999999</v>
      </c>
      <c r="G665" s="20"/>
      <c r="H665" s="21"/>
      <c r="I665" s="20"/>
      <c r="J665" s="21"/>
      <c r="K665" s="20"/>
      <c r="L665" s="22"/>
    </row>
    <row r="666" spans="1:12" ht="16.5">
      <c r="A666" s="48" t="s">
        <v>76</v>
      </c>
      <c r="B666" s="23" t="s">
        <v>16</v>
      </c>
      <c r="C666" s="16" t="s">
        <v>77</v>
      </c>
      <c r="D666" s="17" t="s">
        <v>78</v>
      </c>
      <c r="E666" s="18" t="s">
        <v>24</v>
      </c>
      <c r="F666" s="19">
        <v>1</v>
      </c>
      <c r="G666" s="20"/>
      <c r="H666" s="21"/>
      <c r="I666" s="20"/>
      <c r="J666" s="21"/>
      <c r="K666" s="20"/>
      <c r="L666" s="22"/>
    </row>
    <row r="667" spans="1:12" ht="16.5">
      <c r="A667" s="48" t="s">
        <v>79</v>
      </c>
      <c r="B667" s="23" t="s">
        <v>16</v>
      </c>
      <c r="C667" s="16" t="s">
        <v>80</v>
      </c>
      <c r="D667" s="17" t="s">
        <v>81</v>
      </c>
      <c r="E667" s="18" t="s">
        <v>19</v>
      </c>
      <c r="F667" s="19">
        <v>67.461006580000003</v>
      </c>
      <c r="G667" s="20"/>
      <c r="H667" s="21"/>
      <c r="I667" s="20"/>
      <c r="J667" s="21"/>
      <c r="K667" s="20"/>
      <c r="L667" s="22"/>
    </row>
    <row r="668" spans="1:12" ht="16.5">
      <c r="A668" s="48" t="s">
        <v>82</v>
      </c>
      <c r="B668" s="23" t="s">
        <v>16</v>
      </c>
      <c r="C668" s="16" t="s">
        <v>83</v>
      </c>
      <c r="D668" s="17" t="s">
        <v>84</v>
      </c>
      <c r="E668" s="18" t="s">
        <v>24</v>
      </c>
      <c r="F668" s="19">
        <v>4</v>
      </c>
      <c r="G668" s="20"/>
      <c r="H668" s="21"/>
      <c r="I668" s="20"/>
      <c r="J668" s="21"/>
      <c r="K668" s="20"/>
      <c r="L668" s="22"/>
    </row>
    <row r="669" spans="1:12" ht="16.5">
      <c r="A669" s="48" t="s">
        <v>85</v>
      </c>
      <c r="B669" s="23" t="s">
        <v>16</v>
      </c>
      <c r="C669" s="16" t="s">
        <v>210</v>
      </c>
      <c r="D669" s="17" t="s">
        <v>211</v>
      </c>
      <c r="E669" s="18" t="s">
        <v>24</v>
      </c>
      <c r="F669" s="19">
        <v>1</v>
      </c>
      <c r="G669" s="20"/>
      <c r="H669" s="21"/>
      <c r="I669" s="20"/>
      <c r="J669" s="21"/>
      <c r="K669" s="20"/>
      <c r="L669" s="22"/>
    </row>
    <row r="670" spans="1:12" ht="16.5">
      <c r="A670" s="48" t="s">
        <v>187</v>
      </c>
      <c r="B670" s="23" t="s">
        <v>21</v>
      </c>
      <c r="C670" s="16" t="s">
        <v>22</v>
      </c>
      <c r="D670" s="17" t="s">
        <v>23</v>
      </c>
      <c r="E670" s="18" t="s">
        <v>24</v>
      </c>
      <c r="F670" s="19">
        <v>1</v>
      </c>
      <c r="G670" s="20"/>
      <c r="H670" s="21"/>
      <c r="I670" s="20"/>
      <c r="J670" s="21"/>
      <c r="K670" s="20"/>
      <c r="L670" s="22"/>
    </row>
    <row r="671" spans="1:12" ht="16.5">
      <c r="A671" s="48" t="s">
        <v>286</v>
      </c>
      <c r="B671" s="23" t="s">
        <v>21</v>
      </c>
      <c r="C671" s="16" t="s">
        <v>26</v>
      </c>
      <c r="D671" s="17" t="s">
        <v>27</v>
      </c>
      <c r="E671" s="18" t="s">
        <v>24</v>
      </c>
      <c r="F671" s="19">
        <v>1</v>
      </c>
      <c r="G671" s="20"/>
      <c r="H671" s="21"/>
      <c r="I671" s="20"/>
      <c r="J671" s="21"/>
      <c r="K671" s="20"/>
      <c r="L671" s="22"/>
    </row>
    <row r="672" spans="1:12" ht="16.5">
      <c r="A672" s="48" t="s">
        <v>289</v>
      </c>
      <c r="B672" s="23" t="s">
        <v>16</v>
      </c>
      <c r="C672" s="16" t="s">
        <v>302</v>
      </c>
      <c r="D672" s="17" t="s">
        <v>303</v>
      </c>
      <c r="E672" s="18" t="s">
        <v>31</v>
      </c>
      <c r="F672" s="19">
        <v>14.41</v>
      </c>
      <c r="G672" s="20"/>
      <c r="H672" s="21"/>
      <c r="I672" s="20"/>
      <c r="J672" s="21"/>
      <c r="K672" s="20"/>
      <c r="L672" s="22"/>
    </row>
    <row r="673" spans="1:12" ht="33">
      <c r="A673" s="48" t="s">
        <v>290</v>
      </c>
      <c r="B673" s="23" t="s">
        <v>16</v>
      </c>
      <c r="C673" s="16" t="s">
        <v>33</v>
      </c>
      <c r="D673" s="17" t="s">
        <v>34</v>
      </c>
      <c r="E673" s="18" t="s">
        <v>31</v>
      </c>
      <c r="F673" s="19">
        <v>11.91</v>
      </c>
      <c r="G673" s="20"/>
      <c r="H673" s="21"/>
      <c r="I673" s="20"/>
      <c r="J673" s="21"/>
      <c r="K673" s="20"/>
      <c r="L673" s="22"/>
    </row>
    <row r="674" spans="1:12" ht="33">
      <c r="A674" s="48" t="s">
        <v>304</v>
      </c>
      <c r="B674" s="23" t="s">
        <v>16</v>
      </c>
      <c r="C674" s="16" t="s">
        <v>36</v>
      </c>
      <c r="D674" s="17" t="s">
        <v>37</v>
      </c>
      <c r="E674" s="18" t="s">
        <v>24</v>
      </c>
      <c r="F674" s="19">
        <v>1</v>
      </c>
      <c r="G674" s="20"/>
      <c r="H674" s="21"/>
      <c r="I674" s="20"/>
      <c r="J674" s="21"/>
      <c r="K674" s="20"/>
      <c r="L674" s="22"/>
    </row>
    <row r="675" spans="1:12" ht="16.5">
      <c r="A675" s="24"/>
      <c r="B675" s="25"/>
      <c r="C675" s="25"/>
      <c r="D675" s="26"/>
      <c r="E675" s="26"/>
      <c r="F675" s="26"/>
      <c r="G675" s="26"/>
      <c r="H675" s="26"/>
      <c r="I675" s="20"/>
      <c r="J675" s="26"/>
      <c r="K675" s="26"/>
      <c r="L675" s="26"/>
    </row>
    <row r="676" spans="1:12" ht="16.5">
      <c r="A676" s="34" t="s">
        <v>88</v>
      </c>
      <c r="B676" s="35"/>
      <c r="C676" s="35"/>
      <c r="D676" s="36" t="s">
        <v>89</v>
      </c>
      <c r="E676" s="35"/>
      <c r="F676" s="37"/>
      <c r="G676" s="38"/>
      <c r="H676" s="39"/>
      <c r="I676" s="38"/>
      <c r="J676" s="39"/>
      <c r="K676" s="39"/>
      <c r="L676" s="40"/>
    </row>
    <row r="677" spans="1:12" ht="16.5">
      <c r="A677" s="48" t="s">
        <v>90</v>
      </c>
      <c r="B677" s="23" t="s">
        <v>16</v>
      </c>
      <c r="C677" s="16" t="s">
        <v>91</v>
      </c>
      <c r="D677" s="17" t="s">
        <v>92</v>
      </c>
      <c r="E677" s="18" t="s">
        <v>24</v>
      </c>
      <c r="F677" s="19">
        <v>5</v>
      </c>
      <c r="G677" s="20"/>
      <c r="H677" s="21"/>
      <c r="I677" s="20"/>
      <c r="J677" s="21"/>
      <c r="K677" s="20"/>
      <c r="L677" s="21"/>
    </row>
    <row r="678" spans="1:12" ht="16.5">
      <c r="A678" s="48" t="s">
        <v>93</v>
      </c>
      <c r="B678" s="23" t="s">
        <v>16</v>
      </c>
      <c r="C678" s="16" t="s">
        <v>94</v>
      </c>
      <c r="D678" s="17" t="s">
        <v>95</v>
      </c>
      <c r="E678" s="18" t="s">
        <v>24</v>
      </c>
      <c r="F678" s="19">
        <v>4</v>
      </c>
      <c r="G678" s="20"/>
      <c r="H678" s="21"/>
      <c r="I678" s="20"/>
      <c r="J678" s="21"/>
      <c r="K678" s="20"/>
      <c r="L678" s="21"/>
    </row>
    <row r="679" spans="1:12" ht="16.5">
      <c r="A679" s="48" t="s">
        <v>96</v>
      </c>
      <c r="B679" s="23" t="s">
        <v>16</v>
      </c>
      <c r="C679" s="16" t="s">
        <v>97</v>
      </c>
      <c r="D679" s="17" t="s">
        <v>98</v>
      </c>
      <c r="E679" s="18" t="s">
        <v>24</v>
      </c>
      <c r="F679" s="19">
        <v>4</v>
      </c>
      <c r="G679" s="20"/>
      <c r="H679" s="21"/>
      <c r="I679" s="20"/>
      <c r="J679" s="21"/>
      <c r="K679" s="20"/>
      <c r="L679" s="21"/>
    </row>
    <row r="680" spans="1:12" ht="33">
      <c r="A680" s="48" t="s">
        <v>99</v>
      </c>
      <c r="B680" s="23" t="s">
        <v>16</v>
      </c>
      <c r="C680" s="16" t="s">
        <v>100</v>
      </c>
      <c r="D680" s="17" t="s">
        <v>101</v>
      </c>
      <c r="E680" s="18" t="s">
        <v>24</v>
      </c>
      <c r="F680" s="19">
        <v>1</v>
      </c>
      <c r="G680" s="20"/>
      <c r="H680" s="21"/>
      <c r="I680" s="20"/>
      <c r="J680" s="21"/>
      <c r="K680" s="20"/>
      <c r="L680" s="21"/>
    </row>
    <row r="681" spans="1:12" ht="33">
      <c r="A681" s="48" t="s">
        <v>102</v>
      </c>
      <c r="B681" s="23" t="s">
        <v>16</v>
      </c>
      <c r="C681" s="16" t="s">
        <v>103</v>
      </c>
      <c r="D681" s="17" t="s">
        <v>104</v>
      </c>
      <c r="E681" s="18" t="s">
        <v>24</v>
      </c>
      <c r="F681" s="19">
        <v>15</v>
      </c>
      <c r="G681" s="20"/>
      <c r="H681" s="21"/>
      <c r="I681" s="20"/>
      <c r="J681" s="21"/>
      <c r="K681" s="20"/>
      <c r="L681" s="21"/>
    </row>
    <row r="682" spans="1:12" ht="16.5">
      <c r="A682" s="48" t="s">
        <v>105</v>
      </c>
      <c r="B682" s="23" t="s">
        <v>21</v>
      </c>
      <c r="C682" s="16" t="s">
        <v>8534</v>
      </c>
      <c r="D682" s="17" t="s">
        <v>8535</v>
      </c>
      <c r="E682" s="18" t="s">
        <v>24</v>
      </c>
      <c r="F682" s="19">
        <v>1</v>
      </c>
      <c r="G682" s="20"/>
      <c r="H682" s="21"/>
      <c r="I682" s="20"/>
      <c r="J682" s="21"/>
      <c r="K682" s="20"/>
      <c r="L682" s="21"/>
    </row>
    <row r="683" spans="1:12" ht="16.5">
      <c r="A683" s="48" t="s">
        <v>106</v>
      </c>
      <c r="B683" s="23" t="s">
        <v>16</v>
      </c>
      <c r="C683" s="16" t="s">
        <v>107</v>
      </c>
      <c r="D683" s="17" t="s">
        <v>108</v>
      </c>
      <c r="E683" s="18" t="s">
        <v>31</v>
      </c>
      <c r="F683" s="19">
        <v>80</v>
      </c>
      <c r="G683" s="20"/>
      <c r="H683" s="21"/>
      <c r="I683" s="20"/>
      <c r="J683" s="21"/>
      <c r="K683" s="20"/>
      <c r="L683" s="21"/>
    </row>
    <row r="684" spans="1:12" ht="16.5">
      <c r="A684" s="48" t="s">
        <v>109</v>
      </c>
      <c r="B684" s="23" t="s">
        <v>16</v>
      </c>
      <c r="C684" s="16" t="s">
        <v>188</v>
      </c>
      <c r="D684" s="17" t="s">
        <v>189</v>
      </c>
      <c r="E684" s="18" t="s">
        <v>112</v>
      </c>
      <c r="F684" s="19">
        <v>48</v>
      </c>
      <c r="G684" s="20"/>
      <c r="H684" s="21"/>
      <c r="I684" s="20"/>
      <c r="J684" s="21"/>
      <c r="K684" s="20"/>
      <c r="L684" s="21"/>
    </row>
    <row r="685" spans="1:12" ht="16.5">
      <c r="A685" s="48" t="s">
        <v>113</v>
      </c>
      <c r="B685" s="23" t="s">
        <v>16</v>
      </c>
      <c r="C685" s="16" t="s">
        <v>114</v>
      </c>
      <c r="D685" s="17" t="s">
        <v>115</v>
      </c>
      <c r="E685" s="18" t="s">
        <v>31</v>
      </c>
      <c r="F685" s="19">
        <v>160</v>
      </c>
      <c r="G685" s="20"/>
      <c r="H685" s="21"/>
      <c r="I685" s="20"/>
      <c r="J685" s="21"/>
      <c r="K685" s="20"/>
      <c r="L685" s="21"/>
    </row>
    <row r="686" spans="1:12" ht="16.5">
      <c r="A686" s="48" t="s">
        <v>116</v>
      </c>
      <c r="B686" s="23" t="s">
        <v>16</v>
      </c>
      <c r="C686" s="16" t="s">
        <v>117</v>
      </c>
      <c r="D686" s="17" t="s">
        <v>118</v>
      </c>
      <c r="E686" s="18" t="s">
        <v>112</v>
      </c>
      <c r="F686" s="19">
        <v>16</v>
      </c>
      <c r="G686" s="20"/>
      <c r="H686" s="21"/>
      <c r="I686" s="20"/>
      <c r="J686" s="21"/>
      <c r="K686" s="20"/>
      <c r="L686" s="21"/>
    </row>
    <row r="687" spans="1:12" ht="16.5">
      <c r="A687" s="48" t="s">
        <v>119</v>
      </c>
      <c r="B687" s="23" t="s">
        <v>16</v>
      </c>
      <c r="C687" s="16" t="s">
        <v>120</v>
      </c>
      <c r="D687" s="17" t="s">
        <v>121</v>
      </c>
      <c r="E687" s="18" t="s">
        <v>24</v>
      </c>
      <c r="F687" s="19">
        <v>5</v>
      </c>
      <c r="G687" s="20"/>
      <c r="H687" s="21"/>
      <c r="I687" s="20"/>
      <c r="J687" s="21"/>
      <c r="K687" s="20"/>
      <c r="L687" s="21"/>
    </row>
    <row r="688" spans="1:12" ht="16.5">
      <c r="A688" s="49" t="s">
        <v>122</v>
      </c>
      <c r="B688" s="61" t="s">
        <v>16</v>
      </c>
      <c r="C688" s="41" t="s">
        <v>123</v>
      </c>
      <c r="D688" s="17" t="s">
        <v>124</v>
      </c>
      <c r="E688" s="18" t="s">
        <v>31</v>
      </c>
      <c r="F688" s="42">
        <v>706.12</v>
      </c>
      <c r="G688" s="20"/>
      <c r="H688" s="21"/>
      <c r="I688" s="20"/>
      <c r="J688" s="21"/>
      <c r="K688" s="20"/>
      <c r="L688" s="21"/>
    </row>
    <row r="689" spans="1:12" ht="16.5">
      <c r="A689" s="48" t="s">
        <v>125</v>
      </c>
      <c r="B689" s="23" t="s">
        <v>16</v>
      </c>
      <c r="C689" s="16" t="s">
        <v>126</v>
      </c>
      <c r="D689" s="17" t="s">
        <v>127</v>
      </c>
      <c r="E689" s="18" t="s">
        <v>31</v>
      </c>
      <c r="F689" s="19">
        <v>55.52</v>
      </c>
      <c r="G689" s="20"/>
      <c r="H689" s="21"/>
      <c r="I689" s="20"/>
      <c r="J689" s="21"/>
      <c r="K689" s="20"/>
      <c r="L689" s="21"/>
    </row>
    <row r="690" spans="1:12" ht="16.5">
      <c r="A690" s="48" t="s">
        <v>128</v>
      </c>
      <c r="B690" s="23" t="s">
        <v>16</v>
      </c>
      <c r="C690" s="16" t="s">
        <v>129</v>
      </c>
      <c r="D690" s="17" t="s">
        <v>130</v>
      </c>
      <c r="E690" s="18" t="s">
        <v>31</v>
      </c>
      <c r="F690" s="19">
        <v>104.64</v>
      </c>
      <c r="G690" s="20"/>
      <c r="H690" s="21"/>
      <c r="I690" s="20"/>
      <c r="J690" s="21"/>
      <c r="K690" s="20"/>
      <c r="L690" s="21"/>
    </row>
    <row r="691" spans="1:12" ht="16.5">
      <c r="A691" s="48" t="s">
        <v>131</v>
      </c>
      <c r="B691" s="23" t="s">
        <v>16</v>
      </c>
      <c r="C691" s="16" t="s">
        <v>132</v>
      </c>
      <c r="D691" s="17" t="s">
        <v>133</v>
      </c>
      <c r="E691" s="18" t="s">
        <v>112</v>
      </c>
      <c r="F691" s="19">
        <v>8</v>
      </c>
      <c r="G691" s="20"/>
      <c r="H691" s="21"/>
      <c r="I691" s="20"/>
      <c r="J691" s="21"/>
      <c r="K691" s="20"/>
      <c r="L691" s="21"/>
    </row>
    <row r="692" spans="1:12" ht="16.5">
      <c r="A692" s="24"/>
      <c r="B692" s="25"/>
      <c r="C692" s="25"/>
      <c r="D692" s="26"/>
      <c r="E692" s="26"/>
      <c r="F692" s="26"/>
      <c r="G692" s="26"/>
      <c r="H692" s="26"/>
      <c r="I692" s="20"/>
      <c r="J692" s="26"/>
      <c r="K692" s="26"/>
      <c r="L692" s="26"/>
    </row>
    <row r="693" spans="1:12" ht="16.5">
      <c r="A693" s="34" t="s">
        <v>134</v>
      </c>
      <c r="B693" s="35"/>
      <c r="C693" s="35"/>
      <c r="D693" s="36" t="s">
        <v>135</v>
      </c>
      <c r="E693" s="35"/>
      <c r="F693" s="37"/>
      <c r="G693" s="38"/>
      <c r="H693" s="39"/>
      <c r="I693" s="38"/>
      <c r="J693" s="39"/>
      <c r="K693" s="39"/>
      <c r="L693" s="40"/>
    </row>
    <row r="694" spans="1:12" ht="16.5">
      <c r="A694" s="48" t="s">
        <v>136</v>
      </c>
      <c r="B694" s="23" t="s">
        <v>16</v>
      </c>
      <c r="C694" s="16" t="s">
        <v>137</v>
      </c>
      <c r="D694" s="17" t="s">
        <v>138</v>
      </c>
      <c r="E694" s="18" t="s">
        <v>24</v>
      </c>
      <c r="F694" s="19">
        <v>5</v>
      </c>
      <c r="G694" s="20"/>
      <c r="H694" s="21"/>
      <c r="I694" s="20"/>
      <c r="J694" s="21"/>
      <c r="K694" s="20"/>
      <c r="L694" s="21"/>
    </row>
    <row r="695" spans="1:12" ht="16.5">
      <c r="A695" s="48" t="s">
        <v>139</v>
      </c>
      <c r="B695" s="23" t="s">
        <v>16</v>
      </c>
      <c r="C695" s="16" t="s">
        <v>140</v>
      </c>
      <c r="D695" s="17" t="s">
        <v>141</v>
      </c>
      <c r="E695" s="18" t="s">
        <v>24</v>
      </c>
      <c r="F695" s="19">
        <v>4</v>
      </c>
      <c r="G695" s="20"/>
      <c r="H695" s="21"/>
      <c r="I695" s="20"/>
      <c r="J695" s="21"/>
      <c r="K695" s="20"/>
      <c r="L695" s="21"/>
    </row>
    <row r="696" spans="1:12" ht="46.5" customHeight="1">
      <c r="A696" s="49" t="s">
        <v>142</v>
      </c>
      <c r="B696" s="61" t="s">
        <v>16</v>
      </c>
      <c r="C696" s="41" t="s">
        <v>151</v>
      </c>
      <c r="D696" s="17" t="s">
        <v>152</v>
      </c>
      <c r="E696" s="18" t="s">
        <v>24</v>
      </c>
      <c r="F696" s="42">
        <v>33</v>
      </c>
      <c r="G696" s="20"/>
      <c r="H696" s="21"/>
      <c r="I696" s="20"/>
      <c r="J696" s="21"/>
      <c r="K696" s="20"/>
      <c r="L696" s="21"/>
    </row>
    <row r="697" spans="1:12" ht="33">
      <c r="A697" s="48" t="s">
        <v>146</v>
      </c>
      <c r="B697" s="23" t="s">
        <v>16</v>
      </c>
      <c r="C697" s="16" t="s">
        <v>154</v>
      </c>
      <c r="D697" s="17" t="s">
        <v>155</v>
      </c>
      <c r="E697" s="18" t="s">
        <v>112</v>
      </c>
      <c r="F697" s="19">
        <v>3</v>
      </c>
      <c r="G697" s="20"/>
      <c r="H697" s="21"/>
      <c r="I697" s="20"/>
      <c r="J697" s="21"/>
      <c r="K697" s="20"/>
      <c r="L697" s="21"/>
    </row>
    <row r="698" spans="1:12" ht="33">
      <c r="A698" s="48" t="s">
        <v>150</v>
      </c>
      <c r="B698" s="23" t="s">
        <v>16</v>
      </c>
      <c r="C698" s="16" t="s">
        <v>228</v>
      </c>
      <c r="D698" s="17" t="s">
        <v>229</v>
      </c>
      <c r="E698" s="18" t="s">
        <v>112</v>
      </c>
      <c r="F698" s="19">
        <v>2</v>
      </c>
      <c r="G698" s="20"/>
      <c r="H698" s="21"/>
      <c r="I698" s="20"/>
      <c r="J698" s="21"/>
      <c r="K698" s="20"/>
      <c r="L698" s="21"/>
    </row>
    <row r="699" spans="1:12" ht="16.5">
      <c r="A699" s="48" t="s">
        <v>153</v>
      </c>
      <c r="B699" s="23" t="s">
        <v>16</v>
      </c>
      <c r="C699" s="16" t="s">
        <v>212</v>
      </c>
      <c r="D699" s="17" t="s">
        <v>213</v>
      </c>
      <c r="E699" s="18" t="s">
        <v>31</v>
      </c>
      <c r="F699" s="19">
        <v>13.8</v>
      </c>
      <c r="G699" s="20"/>
      <c r="H699" s="21"/>
      <c r="I699" s="20"/>
      <c r="J699" s="21"/>
      <c r="K699" s="20"/>
      <c r="L699" s="21"/>
    </row>
    <row r="700" spans="1:12" ht="16.5">
      <c r="A700" s="24"/>
      <c r="B700" s="25"/>
      <c r="C700" s="25"/>
      <c r="D700" s="26"/>
      <c r="E700" s="26"/>
      <c r="F700" s="26"/>
      <c r="G700" s="26"/>
      <c r="H700" s="26"/>
      <c r="I700" s="20"/>
      <c r="J700" s="26"/>
      <c r="K700" s="26"/>
      <c r="L700" s="26"/>
    </row>
    <row r="701" spans="1:12" ht="16.5">
      <c r="A701" s="27" t="s">
        <v>156</v>
      </c>
      <c r="B701" s="28"/>
      <c r="C701" s="28"/>
      <c r="D701" s="29" t="s">
        <v>157</v>
      </c>
      <c r="E701" s="28"/>
      <c r="F701" s="30"/>
      <c r="G701" s="31"/>
      <c r="H701" s="32"/>
      <c r="I701" s="31"/>
      <c r="J701" s="32"/>
      <c r="K701" s="32"/>
      <c r="L701" s="33"/>
    </row>
    <row r="702" spans="1:12" ht="16.5">
      <c r="A702" s="48" t="s">
        <v>158</v>
      </c>
      <c r="B702" s="23" t="s">
        <v>16</v>
      </c>
      <c r="C702" s="16" t="s">
        <v>159</v>
      </c>
      <c r="D702" s="17" t="s">
        <v>160</v>
      </c>
      <c r="E702" s="18" t="s">
        <v>44</v>
      </c>
      <c r="F702" s="19">
        <v>13.280351471882501</v>
      </c>
      <c r="G702" s="20"/>
      <c r="H702" s="21"/>
      <c r="I702" s="20"/>
      <c r="J702" s="21"/>
      <c r="K702" s="20"/>
      <c r="L702" s="22"/>
    </row>
    <row r="703" spans="1:12" ht="16.5">
      <c r="A703" s="48" t="s">
        <v>161</v>
      </c>
      <c r="B703" s="23" t="s">
        <v>16</v>
      </c>
      <c r="C703" s="16" t="s">
        <v>305</v>
      </c>
      <c r="D703" s="17" t="s">
        <v>306</v>
      </c>
      <c r="E703" s="18" t="s">
        <v>19</v>
      </c>
      <c r="F703" s="19">
        <v>3.46</v>
      </c>
      <c r="G703" s="20"/>
      <c r="H703" s="21"/>
      <c r="I703" s="20"/>
      <c r="J703" s="21"/>
      <c r="K703" s="20"/>
      <c r="L703" s="22"/>
    </row>
    <row r="704" spans="1:12" ht="16.5">
      <c r="A704" s="48" t="s">
        <v>161</v>
      </c>
      <c r="B704" s="23" t="s">
        <v>16</v>
      </c>
      <c r="C704" s="16" t="s">
        <v>192</v>
      </c>
      <c r="D704" s="17" t="s">
        <v>193</v>
      </c>
      <c r="E704" s="18" t="s">
        <v>44</v>
      </c>
      <c r="F704" s="19">
        <v>5.81</v>
      </c>
      <c r="G704" s="20"/>
      <c r="H704" s="21"/>
      <c r="I704" s="20"/>
      <c r="J704" s="21"/>
      <c r="K704" s="20"/>
      <c r="L704" s="22"/>
    </row>
    <row r="705" spans="1:13" ht="16.5">
      <c r="A705" s="48" t="s">
        <v>164</v>
      </c>
      <c r="B705" s="23" t="s">
        <v>16</v>
      </c>
      <c r="C705" s="16" t="s">
        <v>297</v>
      </c>
      <c r="D705" s="17" t="s">
        <v>298</v>
      </c>
      <c r="E705" s="18" t="s">
        <v>19</v>
      </c>
      <c r="F705" s="19">
        <v>3.6280000000000001</v>
      </c>
      <c r="G705" s="20"/>
      <c r="H705" s="21"/>
      <c r="I705" s="20"/>
      <c r="J705" s="21"/>
      <c r="K705" s="20"/>
      <c r="L705" s="22"/>
    </row>
    <row r="706" spans="1:13" ht="16.5">
      <c r="A706" s="48" t="s">
        <v>167</v>
      </c>
      <c r="B706" s="23" t="s">
        <v>16</v>
      </c>
      <c r="C706" s="16" t="s">
        <v>165</v>
      </c>
      <c r="D706" s="17" t="s">
        <v>166</v>
      </c>
      <c r="E706" s="18" t="s">
        <v>19</v>
      </c>
      <c r="F706" s="19">
        <v>22.08</v>
      </c>
      <c r="G706" s="20"/>
      <c r="H706" s="21"/>
      <c r="I706" s="20"/>
      <c r="J706" s="21"/>
      <c r="K706" s="20"/>
      <c r="L706" s="22"/>
    </row>
    <row r="707" spans="1:13" ht="16.5">
      <c r="A707" s="48" t="s">
        <v>170</v>
      </c>
      <c r="B707" s="23" t="s">
        <v>16</v>
      </c>
      <c r="C707" s="16" t="s">
        <v>233</v>
      </c>
      <c r="D707" s="17" t="s">
        <v>234</v>
      </c>
      <c r="E707" s="18" t="s">
        <v>19</v>
      </c>
      <c r="F707" s="19">
        <v>7.98</v>
      </c>
      <c r="G707" s="20"/>
      <c r="H707" s="21"/>
      <c r="I707" s="20"/>
      <c r="J707" s="21"/>
      <c r="K707" s="20"/>
      <c r="L707" s="22"/>
    </row>
    <row r="708" spans="1:13" ht="16.5">
      <c r="A708" s="48" t="s">
        <v>200</v>
      </c>
      <c r="B708" s="23" t="s">
        <v>21</v>
      </c>
      <c r="C708" s="16" t="s">
        <v>194</v>
      </c>
      <c r="D708" s="17" t="s">
        <v>195</v>
      </c>
      <c r="E708" s="18" t="s">
        <v>24</v>
      </c>
      <c r="F708" s="19">
        <v>2</v>
      </c>
      <c r="G708" s="20"/>
      <c r="H708" s="21"/>
      <c r="I708" s="20"/>
      <c r="J708" s="21"/>
      <c r="K708" s="20"/>
      <c r="L708" s="22"/>
    </row>
    <row r="709" spans="1:13" ht="33">
      <c r="A709" s="48" t="s">
        <v>201</v>
      </c>
      <c r="B709" s="23" t="s">
        <v>21</v>
      </c>
      <c r="C709" s="16" t="s">
        <v>168</v>
      </c>
      <c r="D709" s="17" t="s">
        <v>169</v>
      </c>
      <c r="E709" s="18" t="s">
        <v>24</v>
      </c>
      <c r="F709" s="19">
        <v>1</v>
      </c>
      <c r="G709" s="20"/>
      <c r="H709" s="21"/>
      <c r="I709" s="20"/>
      <c r="J709" s="21"/>
      <c r="K709" s="20"/>
      <c r="L709" s="22"/>
    </row>
    <row r="710" spans="1:13" ht="34.5" customHeight="1">
      <c r="A710" s="49" t="s">
        <v>219</v>
      </c>
      <c r="B710" s="68" t="s">
        <v>21</v>
      </c>
      <c r="C710" s="16" t="s">
        <v>320</v>
      </c>
      <c r="D710" s="17" t="s">
        <v>321</v>
      </c>
      <c r="E710" s="18" t="s">
        <v>24</v>
      </c>
      <c r="F710" s="19">
        <v>15</v>
      </c>
      <c r="G710" s="20"/>
      <c r="H710" s="21"/>
      <c r="I710" s="20"/>
      <c r="J710" s="21"/>
      <c r="K710" s="20"/>
      <c r="L710" s="22"/>
    </row>
    <row r="711" spans="1:13" ht="17.25" thickBot="1">
      <c r="A711" s="43"/>
      <c r="B711" s="44"/>
      <c r="C711" s="44"/>
      <c r="D711" s="45"/>
      <c r="E711" s="45"/>
      <c r="F711" s="46"/>
      <c r="G711" s="47"/>
      <c r="H711" s="47"/>
      <c r="I711" s="20"/>
      <c r="J711" s="47"/>
      <c r="K711" s="47"/>
      <c r="L711" s="47"/>
    </row>
    <row r="712" spans="1:13" ht="18">
      <c r="A712" s="197" t="s">
        <v>171</v>
      </c>
      <c r="B712" s="197"/>
      <c r="C712" s="197"/>
      <c r="D712" s="197"/>
      <c r="E712" s="197"/>
      <c r="F712" s="197"/>
      <c r="G712" s="198">
        <f>ROUND(H645+H657+H701,2)</f>
        <v>0</v>
      </c>
      <c r="H712" s="198"/>
      <c r="I712" s="198">
        <f>ROUND(J645+J657+J701,2)</f>
        <v>0</v>
      </c>
      <c r="J712" s="198"/>
      <c r="K712" s="198">
        <f>ROUND(L645+L657+L701,2)</f>
        <v>0</v>
      </c>
      <c r="L712" s="198"/>
      <c r="M712" s="168">
        <f>I712+G712</f>
        <v>0</v>
      </c>
    </row>
    <row r="713" spans="1:13" ht="16.5">
      <c r="A713" s="204"/>
      <c r="B713" s="204"/>
      <c r="C713" s="204"/>
      <c r="D713" s="204"/>
      <c r="E713" s="204"/>
      <c r="F713" s="204"/>
      <c r="G713" s="204"/>
      <c r="H713" s="204"/>
      <c r="I713" s="204" t="e">
        <f>VLOOKUP(C713,Planilha7!A707:F4807,5,0)</f>
        <v>#N/A</v>
      </c>
      <c r="J713" s="204"/>
      <c r="K713" s="204"/>
      <c r="L713" s="204"/>
      <c r="M713" s="179">
        <f>M712-K712</f>
        <v>0</v>
      </c>
    </row>
    <row r="714" spans="1:13" ht="15.75">
      <c r="A714" s="203" t="s">
        <v>307</v>
      </c>
      <c r="B714" s="203"/>
      <c r="C714" s="203"/>
      <c r="D714" s="203"/>
      <c r="E714" s="203"/>
      <c r="F714" s="203"/>
      <c r="G714" s="203"/>
      <c r="H714" s="203"/>
      <c r="I714" s="203" t="e">
        <f>VLOOKUP(C714,Planilha7!A708:F4808,5,0)</f>
        <v>#N/A</v>
      </c>
      <c r="J714" s="203"/>
      <c r="K714" s="203"/>
      <c r="L714" s="203"/>
    </row>
    <row r="715" spans="1:13" ht="16.5">
      <c r="A715" s="27" t="s">
        <v>13</v>
      </c>
      <c r="B715" s="28"/>
      <c r="C715" s="28"/>
      <c r="D715" s="29" t="s">
        <v>14</v>
      </c>
      <c r="E715" s="28"/>
      <c r="F715" s="30"/>
      <c r="G715" s="31"/>
      <c r="H715" s="32">
        <f>H716</f>
        <v>0</v>
      </c>
      <c r="I715" s="31"/>
      <c r="J715" s="32">
        <f>J716</f>
        <v>0</v>
      </c>
      <c r="K715" s="32"/>
      <c r="L715" s="33">
        <f>L716</f>
        <v>0</v>
      </c>
    </row>
    <row r="716" spans="1:13" ht="16.5">
      <c r="A716" s="34" t="s">
        <v>15</v>
      </c>
      <c r="B716" s="35"/>
      <c r="C716" s="35"/>
      <c r="D716" s="36" t="s">
        <v>173</v>
      </c>
      <c r="E716" s="35"/>
      <c r="F716" s="37"/>
      <c r="G716" s="38"/>
      <c r="H716" s="39">
        <f>SUM(H717:H724)</f>
        <v>0</v>
      </c>
      <c r="I716" s="38"/>
      <c r="J716" s="39">
        <f>SUM(J717:J724)</f>
        <v>0</v>
      </c>
      <c r="K716" s="39"/>
      <c r="L716" s="40">
        <f>SUM(L717:L724)</f>
        <v>0</v>
      </c>
    </row>
    <row r="717" spans="1:13" ht="16.5">
      <c r="A717" s="48" t="s">
        <v>174</v>
      </c>
      <c r="B717" s="23" t="s">
        <v>16</v>
      </c>
      <c r="C717" s="16" t="s">
        <v>17</v>
      </c>
      <c r="D717" s="17" t="s">
        <v>18</v>
      </c>
      <c r="E717" s="18" t="s">
        <v>19</v>
      </c>
      <c r="F717" s="19">
        <v>6</v>
      </c>
      <c r="G717" s="20"/>
      <c r="H717" s="21"/>
      <c r="I717" s="20"/>
      <c r="J717" s="21"/>
      <c r="K717" s="20"/>
      <c r="L717" s="22"/>
    </row>
    <row r="718" spans="1:13" ht="16.5">
      <c r="A718" s="48" t="s">
        <v>175</v>
      </c>
      <c r="B718" s="23" t="s">
        <v>21</v>
      </c>
      <c r="C718" s="16" t="s">
        <v>22</v>
      </c>
      <c r="D718" s="17" t="s">
        <v>23</v>
      </c>
      <c r="E718" s="18" t="s">
        <v>24</v>
      </c>
      <c r="F718" s="19">
        <v>1</v>
      </c>
      <c r="G718" s="20"/>
      <c r="H718" s="21"/>
      <c r="I718" s="20"/>
      <c r="J718" s="21"/>
      <c r="K718" s="20"/>
      <c r="L718" s="22"/>
    </row>
    <row r="719" spans="1:13" ht="16.5">
      <c r="A719" s="48" t="s">
        <v>176</v>
      </c>
      <c r="B719" s="23" t="s">
        <v>16</v>
      </c>
      <c r="C719" s="16" t="s">
        <v>203</v>
      </c>
      <c r="D719" s="17" t="s">
        <v>204</v>
      </c>
      <c r="E719" s="18" t="s">
        <v>19</v>
      </c>
      <c r="F719" s="19">
        <v>3.84</v>
      </c>
      <c r="G719" s="20"/>
      <c r="H719" s="21"/>
      <c r="I719" s="20"/>
      <c r="J719" s="21"/>
      <c r="K719" s="20"/>
      <c r="L719" s="22"/>
    </row>
    <row r="720" spans="1:13" ht="16.5">
      <c r="A720" s="48" t="s">
        <v>177</v>
      </c>
      <c r="B720" s="23" t="s">
        <v>16</v>
      </c>
      <c r="C720" s="16" t="s">
        <v>39</v>
      </c>
      <c r="D720" s="17" t="s">
        <v>40</v>
      </c>
      <c r="E720" s="18" t="s">
        <v>19</v>
      </c>
      <c r="F720" s="19">
        <v>5.25</v>
      </c>
      <c r="G720" s="20"/>
      <c r="H720" s="21"/>
      <c r="I720" s="20"/>
      <c r="J720" s="21"/>
      <c r="K720" s="20"/>
      <c r="L720" s="22"/>
    </row>
    <row r="721" spans="1:12" ht="16.5">
      <c r="A721" s="48" t="s">
        <v>180</v>
      </c>
      <c r="B721" s="23" t="s">
        <v>16</v>
      </c>
      <c r="C721" s="16" t="s">
        <v>46</v>
      </c>
      <c r="D721" s="17" t="s">
        <v>47</v>
      </c>
      <c r="E721" s="18" t="s">
        <v>44</v>
      </c>
      <c r="F721" s="19">
        <v>2.6903999999999999</v>
      </c>
      <c r="G721" s="20"/>
      <c r="H721" s="21"/>
      <c r="I721" s="20"/>
      <c r="J721" s="21"/>
      <c r="K721" s="20"/>
      <c r="L721" s="22"/>
    </row>
    <row r="722" spans="1:12" ht="16.5">
      <c r="A722" s="48" t="s">
        <v>181</v>
      </c>
      <c r="B722" s="23" t="s">
        <v>16</v>
      </c>
      <c r="C722" s="16" t="s">
        <v>182</v>
      </c>
      <c r="D722" s="17" t="s">
        <v>183</v>
      </c>
      <c r="E722" s="18" t="s">
        <v>44</v>
      </c>
      <c r="F722" s="19">
        <v>0.16400000000000001</v>
      </c>
      <c r="G722" s="20"/>
      <c r="H722" s="21"/>
      <c r="I722" s="20"/>
      <c r="J722" s="21"/>
      <c r="K722" s="20"/>
      <c r="L722" s="22"/>
    </row>
    <row r="723" spans="1:12" ht="16.5">
      <c r="A723" s="48" t="s">
        <v>184</v>
      </c>
      <c r="B723" s="23" t="s">
        <v>16</v>
      </c>
      <c r="C723" s="16" t="s">
        <v>308</v>
      </c>
      <c r="D723" s="17" t="s">
        <v>309</v>
      </c>
      <c r="E723" s="18" t="s">
        <v>19</v>
      </c>
      <c r="F723" s="19">
        <v>8.75</v>
      </c>
      <c r="G723" s="20"/>
      <c r="H723" s="21"/>
      <c r="I723" s="20"/>
      <c r="J723" s="21"/>
      <c r="K723" s="20"/>
      <c r="L723" s="22"/>
    </row>
    <row r="724" spans="1:12" ht="33">
      <c r="A724" s="48" t="s">
        <v>223</v>
      </c>
      <c r="B724" s="23" t="s">
        <v>16</v>
      </c>
      <c r="C724" s="16" t="s">
        <v>49</v>
      </c>
      <c r="D724" s="17" t="s">
        <v>50</v>
      </c>
      <c r="E724" s="18" t="s">
        <v>44</v>
      </c>
      <c r="F724" s="19">
        <v>0.16</v>
      </c>
      <c r="G724" s="20"/>
      <c r="H724" s="21"/>
      <c r="I724" s="20"/>
      <c r="J724" s="21"/>
      <c r="K724" s="20"/>
      <c r="L724" s="22"/>
    </row>
    <row r="725" spans="1:12" ht="16.5">
      <c r="A725" s="24"/>
      <c r="B725" s="25"/>
      <c r="C725" s="25"/>
      <c r="D725" s="26"/>
      <c r="E725" s="26"/>
      <c r="F725" s="26"/>
      <c r="G725" s="26"/>
      <c r="H725" s="26"/>
      <c r="I725" s="20"/>
      <c r="J725" s="26"/>
      <c r="K725" s="26"/>
      <c r="L725" s="26"/>
    </row>
    <row r="726" spans="1:12" ht="16.5">
      <c r="A726" s="27" t="s">
        <v>51</v>
      </c>
      <c r="B726" s="28"/>
      <c r="C726" s="28"/>
      <c r="D726" s="29" t="s">
        <v>52</v>
      </c>
      <c r="E726" s="28"/>
      <c r="F726" s="30"/>
      <c r="G726" s="31"/>
      <c r="H726" s="32"/>
      <c r="I726" s="31"/>
      <c r="J726" s="32"/>
      <c r="K726" s="32"/>
      <c r="L726" s="33"/>
    </row>
    <row r="727" spans="1:12" ht="16.5">
      <c r="A727" s="34" t="s">
        <v>53</v>
      </c>
      <c r="B727" s="35"/>
      <c r="C727" s="35"/>
      <c r="D727" s="36" t="s">
        <v>54</v>
      </c>
      <c r="E727" s="35"/>
      <c r="F727" s="37"/>
      <c r="G727" s="38"/>
      <c r="H727" s="39"/>
      <c r="I727" s="38"/>
      <c r="J727" s="39"/>
      <c r="K727" s="39"/>
      <c r="L727" s="40"/>
    </row>
    <row r="728" spans="1:12" ht="16.5">
      <c r="A728" s="48" t="s">
        <v>55</v>
      </c>
      <c r="B728" s="23" t="s">
        <v>16</v>
      </c>
      <c r="C728" s="16" t="s">
        <v>56</v>
      </c>
      <c r="D728" s="17" t="s">
        <v>57</v>
      </c>
      <c r="E728" s="18" t="s">
        <v>24</v>
      </c>
      <c r="F728" s="19">
        <v>1</v>
      </c>
      <c r="G728" s="20"/>
      <c r="H728" s="21"/>
      <c r="I728" s="20"/>
      <c r="J728" s="21"/>
      <c r="K728" s="20"/>
      <c r="L728" s="22"/>
    </row>
    <row r="729" spans="1:12" ht="16.5">
      <c r="A729" s="48" t="s">
        <v>58</v>
      </c>
      <c r="B729" s="23" t="s">
        <v>16</v>
      </c>
      <c r="C729" s="16" t="s">
        <v>62</v>
      </c>
      <c r="D729" s="17" t="s">
        <v>63</v>
      </c>
      <c r="E729" s="18" t="s">
        <v>24</v>
      </c>
      <c r="F729" s="19">
        <v>1</v>
      </c>
      <c r="G729" s="20"/>
      <c r="H729" s="21"/>
      <c r="I729" s="20"/>
      <c r="J729" s="21"/>
      <c r="K729" s="20"/>
      <c r="L729" s="22"/>
    </row>
    <row r="730" spans="1:12" ht="33">
      <c r="A730" s="48" t="s">
        <v>61</v>
      </c>
      <c r="B730" s="23" t="s">
        <v>16</v>
      </c>
      <c r="C730" s="16" t="s">
        <v>65</v>
      </c>
      <c r="D730" s="17" t="s">
        <v>66</v>
      </c>
      <c r="E730" s="18" t="s">
        <v>24</v>
      </c>
      <c r="F730" s="19">
        <v>1</v>
      </c>
      <c r="G730" s="20"/>
      <c r="H730" s="21"/>
      <c r="I730" s="20"/>
      <c r="J730" s="21"/>
      <c r="K730" s="20"/>
      <c r="L730" s="22"/>
    </row>
    <row r="731" spans="1:12" ht="16.5">
      <c r="A731" s="48" t="s">
        <v>64</v>
      </c>
      <c r="B731" s="23" t="s">
        <v>16</v>
      </c>
      <c r="C731" s="16" t="s">
        <v>59</v>
      </c>
      <c r="D731" s="17" t="s">
        <v>60</v>
      </c>
      <c r="E731" s="18" t="s">
        <v>24</v>
      </c>
      <c r="F731" s="19">
        <v>1</v>
      </c>
      <c r="G731" s="20"/>
      <c r="H731" s="21"/>
      <c r="I731" s="20"/>
      <c r="J731" s="21"/>
      <c r="K731" s="20"/>
      <c r="L731" s="22"/>
    </row>
    <row r="732" spans="1:12" ht="16.5">
      <c r="A732" s="48" t="s">
        <v>67</v>
      </c>
      <c r="B732" s="23" t="s">
        <v>16</v>
      </c>
      <c r="C732" s="16" t="s">
        <v>68</v>
      </c>
      <c r="D732" s="17" t="s">
        <v>69</v>
      </c>
      <c r="E732" s="18" t="s">
        <v>24</v>
      </c>
      <c r="F732" s="19">
        <v>1</v>
      </c>
      <c r="G732" s="20"/>
      <c r="H732" s="21"/>
      <c r="I732" s="20"/>
      <c r="J732" s="21"/>
      <c r="K732" s="20"/>
      <c r="L732" s="22"/>
    </row>
    <row r="733" spans="1:12" ht="16.5">
      <c r="A733" s="48" t="s">
        <v>70</v>
      </c>
      <c r="B733" s="23" t="s">
        <v>16</v>
      </c>
      <c r="C733" s="16" t="s">
        <v>71</v>
      </c>
      <c r="D733" s="17" t="s">
        <v>72</v>
      </c>
      <c r="E733" s="18" t="s">
        <v>31</v>
      </c>
      <c r="F733" s="19">
        <v>5.35</v>
      </c>
      <c r="G733" s="20"/>
      <c r="H733" s="21"/>
      <c r="I733" s="20"/>
      <c r="J733" s="21"/>
      <c r="K733" s="20"/>
      <c r="L733" s="22"/>
    </row>
    <row r="734" spans="1:12" ht="16.5">
      <c r="A734" s="48" t="s">
        <v>73</v>
      </c>
      <c r="B734" s="23" t="s">
        <v>16</v>
      </c>
      <c r="C734" s="16" t="s">
        <v>74</v>
      </c>
      <c r="D734" s="17" t="s">
        <v>75</v>
      </c>
      <c r="E734" s="18" t="s">
        <v>31</v>
      </c>
      <c r="F734" s="19">
        <v>72.930000000000007</v>
      </c>
      <c r="G734" s="20"/>
      <c r="H734" s="21"/>
      <c r="I734" s="20"/>
      <c r="J734" s="21"/>
      <c r="K734" s="20"/>
      <c r="L734" s="22"/>
    </row>
    <row r="735" spans="1:12" ht="16.5">
      <c r="A735" s="48" t="s">
        <v>76</v>
      </c>
      <c r="B735" s="23" t="s">
        <v>16</v>
      </c>
      <c r="C735" s="16" t="s">
        <v>77</v>
      </c>
      <c r="D735" s="17" t="s">
        <v>78</v>
      </c>
      <c r="E735" s="18" t="s">
        <v>24</v>
      </c>
      <c r="F735" s="19">
        <v>1</v>
      </c>
      <c r="G735" s="20"/>
      <c r="H735" s="21"/>
      <c r="I735" s="20"/>
      <c r="J735" s="21"/>
      <c r="K735" s="20"/>
      <c r="L735" s="22"/>
    </row>
    <row r="736" spans="1:12" ht="16.5">
      <c r="A736" s="48" t="s">
        <v>79</v>
      </c>
      <c r="B736" s="23" t="s">
        <v>16</v>
      </c>
      <c r="C736" s="16" t="s">
        <v>80</v>
      </c>
      <c r="D736" s="17" t="s">
        <v>81</v>
      </c>
      <c r="E736" s="18" t="s">
        <v>19</v>
      </c>
      <c r="F736" s="19">
        <v>38.368924792000001</v>
      </c>
      <c r="G736" s="20"/>
      <c r="H736" s="21"/>
      <c r="I736" s="20"/>
      <c r="J736" s="21"/>
      <c r="K736" s="20"/>
      <c r="L736" s="22"/>
    </row>
    <row r="737" spans="1:12" ht="16.5">
      <c r="A737" s="48" t="s">
        <v>82</v>
      </c>
      <c r="B737" s="23" t="s">
        <v>16</v>
      </c>
      <c r="C737" s="16" t="s">
        <v>83</v>
      </c>
      <c r="D737" s="17" t="s">
        <v>84</v>
      </c>
      <c r="E737" s="18" t="s">
        <v>24</v>
      </c>
      <c r="F737" s="19">
        <v>3</v>
      </c>
      <c r="G737" s="20"/>
      <c r="H737" s="21"/>
      <c r="I737" s="20"/>
      <c r="J737" s="21"/>
      <c r="K737" s="20"/>
      <c r="L737" s="22"/>
    </row>
    <row r="738" spans="1:12" ht="16.5">
      <c r="A738" s="48" t="s">
        <v>85</v>
      </c>
      <c r="B738" s="23" t="s">
        <v>16</v>
      </c>
      <c r="C738" s="16" t="s">
        <v>210</v>
      </c>
      <c r="D738" s="17" t="s">
        <v>211</v>
      </c>
      <c r="E738" s="18" t="s">
        <v>24</v>
      </c>
      <c r="F738" s="19">
        <v>1</v>
      </c>
      <c r="G738" s="20"/>
      <c r="H738" s="21"/>
      <c r="I738" s="20"/>
      <c r="J738" s="21"/>
      <c r="K738" s="20"/>
      <c r="L738" s="22"/>
    </row>
    <row r="739" spans="1:12" ht="16.5">
      <c r="A739" s="24"/>
      <c r="B739" s="25"/>
      <c r="C739" s="25"/>
      <c r="D739" s="26"/>
      <c r="E739" s="26"/>
      <c r="F739" s="26"/>
      <c r="G739" s="26"/>
      <c r="H739" s="26"/>
      <c r="I739" s="20"/>
      <c r="J739" s="26"/>
      <c r="K739" s="26"/>
      <c r="L739" s="26"/>
    </row>
    <row r="740" spans="1:12" ht="16.5">
      <c r="A740" s="34" t="s">
        <v>88</v>
      </c>
      <c r="B740" s="35"/>
      <c r="C740" s="35"/>
      <c r="D740" s="36" t="s">
        <v>89</v>
      </c>
      <c r="E740" s="35"/>
      <c r="F740" s="37"/>
      <c r="G740" s="38"/>
      <c r="H740" s="39"/>
      <c r="I740" s="38"/>
      <c r="J740" s="39"/>
      <c r="K740" s="39"/>
      <c r="L740" s="40"/>
    </row>
    <row r="741" spans="1:12" ht="16.5">
      <c r="A741" s="48" t="s">
        <v>90</v>
      </c>
      <c r="B741" s="23" t="s">
        <v>16</v>
      </c>
      <c r="C741" s="16" t="s">
        <v>91</v>
      </c>
      <c r="D741" s="17" t="s">
        <v>92</v>
      </c>
      <c r="E741" s="18" t="s">
        <v>24</v>
      </c>
      <c r="F741" s="19">
        <v>4</v>
      </c>
      <c r="G741" s="20"/>
      <c r="H741" s="21"/>
      <c r="I741" s="20"/>
      <c r="J741" s="21"/>
      <c r="K741" s="20"/>
      <c r="L741" s="21"/>
    </row>
    <row r="742" spans="1:12" ht="16.5">
      <c r="A742" s="48" t="s">
        <v>93</v>
      </c>
      <c r="B742" s="23" t="s">
        <v>16</v>
      </c>
      <c r="C742" s="16" t="s">
        <v>94</v>
      </c>
      <c r="D742" s="17" t="s">
        <v>95</v>
      </c>
      <c r="E742" s="18" t="s">
        <v>24</v>
      </c>
      <c r="F742" s="19">
        <v>3</v>
      </c>
      <c r="G742" s="20"/>
      <c r="H742" s="21"/>
      <c r="I742" s="20"/>
      <c r="J742" s="21"/>
      <c r="K742" s="20"/>
      <c r="L742" s="21"/>
    </row>
    <row r="743" spans="1:12" ht="16.5">
      <c r="A743" s="48" t="s">
        <v>96</v>
      </c>
      <c r="B743" s="23" t="s">
        <v>16</v>
      </c>
      <c r="C743" s="16" t="s">
        <v>97</v>
      </c>
      <c r="D743" s="17" t="s">
        <v>98</v>
      </c>
      <c r="E743" s="18" t="s">
        <v>24</v>
      </c>
      <c r="F743" s="19">
        <v>3</v>
      </c>
      <c r="G743" s="20"/>
      <c r="H743" s="21"/>
      <c r="I743" s="20"/>
      <c r="J743" s="21"/>
      <c r="K743" s="20"/>
      <c r="L743" s="21"/>
    </row>
    <row r="744" spans="1:12" ht="33">
      <c r="A744" s="48" t="s">
        <v>99</v>
      </c>
      <c r="B744" s="23" t="s">
        <v>16</v>
      </c>
      <c r="C744" s="16" t="s">
        <v>100</v>
      </c>
      <c r="D744" s="17" t="s">
        <v>101</v>
      </c>
      <c r="E744" s="18" t="s">
        <v>24</v>
      </c>
      <c r="F744" s="19">
        <v>1</v>
      </c>
      <c r="G744" s="20"/>
      <c r="H744" s="21"/>
      <c r="I744" s="20"/>
      <c r="J744" s="21"/>
      <c r="K744" s="20"/>
      <c r="L744" s="21"/>
    </row>
    <row r="745" spans="1:12" ht="33">
      <c r="A745" s="48" t="s">
        <v>102</v>
      </c>
      <c r="B745" s="23" t="s">
        <v>16</v>
      </c>
      <c r="C745" s="16" t="s">
        <v>103</v>
      </c>
      <c r="D745" s="17" t="s">
        <v>104</v>
      </c>
      <c r="E745" s="18" t="s">
        <v>24</v>
      </c>
      <c r="F745" s="19">
        <v>15</v>
      </c>
      <c r="G745" s="20"/>
      <c r="H745" s="21"/>
      <c r="I745" s="20"/>
      <c r="J745" s="21"/>
      <c r="K745" s="20"/>
      <c r="L745" s="21"/>
    </row>
    <row r="746" spans="1:12" ht="16.5">
      <c r="A746" s="48" t="s">
        <v>105</v>
      </c>
      <c r="B746" s="23" t="s">
        <v>21</v>
      </c>
      <c r="C746" s="16" t="s">
        <v>8534</v>
      </c>
      <c r="D746" s="17" t="s">
        <v>8535</v>
      </c>
      <c r="E746" s="18" t="s">
        <v>24</v>
      </c>
      <c r="F746" s="19">
        <v>1</v>
      </c>
      <c r="G746" s="20"/>
      <c r="H746" s="21"/>
      <c r="I746" s="20"/>
      <c r="J746" s="21"/>
      <c r="K746" s="20"/>
      <c r="L746" s="21"/>
    </row>
    <row r="747" spans="1:12" ht="16.5">
      <c r="A747" s="48" t="s">
        <v>106</v>
      </c>
      <c r="B747" s="23" t="s">
        <v>16</v>
      </c>
      <c r="C747" s="16" t="s">
        <v>107</v>
      </c>
      <c r="D747" s="17" t="s">
        <v>108</v>
      </c>
      <c r="E747" s="18" t="s">
        <v>31</v>
      </c>
      <c r="F747" s="19">
        <v>80</v>
      </c>
      <c r="G747" s="20"/>
      <c r="H747" s="21"/>
      <c r="I747" s="20"/>
      <c r="J747" s="21"/>
      <c r="K747" s="20"/>
      <c r="L747" s="21"/>
    </row>
    <row r="748" spans="1:12" ht="16.5">
      <c r="A748" s="48" t="s">
        <v>109</v>
      </c>
      <c r="B748" s="23" t="s">
        <v>16</v>
      </c>
      <c r="C748" s="16" t="s">
        <v>188</v>
      </c>
      <c r="D748" s="17" t="s">
        <v>189</v>
      </c>
      <c r="E748" s="18" t="s">
        <v>112</v>
      </c>
      <c r="F748" s="19">
        <v>48</v>
      </c>
      <c r="G748" s="20"/>
      <c r="H748" s="21"/>
      <c r="I748" s="20"/>
      <c r="J748" s="21"/>
      <c r="K748" s="20"/>
      <c r="L748" s="21"/>
    </row>
    <row r="749" spans="1:12" ht="16.5">
      <c r="A749" s="48" t="s">
        <v>113</v>
      </c>
      <c r="B749" s="23" t="s">
        <v>16</v>
      </c>
      <c r="C749" s="16" t="s">
        <v>114</v>
      </c>
      <c r="D749" s="17" t="s">
        <v>115</v>
      </c>
      <c r="E749" s="18" t="s">
        <v>31</v>
      </c>
      <c r="F749" s="19">
        <v>160</v>
      </c>
      <c r="G749" s="20"/>
      <c r="H749" s="21"/>
      <c r="I749" s="20"/>
      <c r="J749" s="21"/>
      <c r="K749" s="20"/>
      <c r="L749" s="21"/>
    </row>
    <row r="750" spans="1:12" ht="16.5">
      <c r="A750" s="48" t="s">
        <v>116</v>
      </c>
      <c r="B750" s="23" t="s">
        <v>16</v>
      </c>
      <c r="C750" s="16" t="s">
        <v>117</v>
      </c>
      <c r="D750" s="17" t="s">
        <v>118</v>
      </c>
      <c r="E750" s="18" t="s">
        <v>112</v>
      </c>
      <c r="F750" s="19">
        <v>16</v>
      </c>
      <c r="G750" s="20"/>
      <c r="H750" s="21"/>
      <c r="I750" s="20"/>
      <c r="J750" s="21"/>
      <c r="K750" s="20"/>
      <c r="L750" s="21"/>
    </row>
    <row r="751" spans="1:12" ht="16.5">
      <c r="A751" s="48" t="s">
        <v>119</v>
      </c>
      <c r="B751" s="23" t="s">
        <v>16</v>
      </c>
      <c r="C751" s="16" t="s">
        <v>120</v>
      </c>
      <c r="D751" s="17" t="s">
        <v>121</v>
      </c>
      <c r="E751" s="18" t="s">
        <v>24</v>
      </c>
      <c r="F751" s="19">
        <v>5</v>
      </c>
      <c r="G751" s="20"/>
      <c r="H751" s="21"/>
      <c r="I751" s="20"/>
      <c r="J751" s="21"/>
      <c r="K751" s="20"/>
      <c r="L751" s="21"/>
    </row>
    <row r="752" spans="1:12" ht="16.5">
      <c r="A752" s="49" t="s">
        <v>122</v>
      </c>
      <c r="B752" s="61" t="s">
        <v>16</v>
      </c>
      <c r="C752" s="41" t="s">
        <v>123</v>
      </c>
      <c r="D752" s="17" t="s">
        <v>124</v>
      </c>
      <c r="E752" s="18" t="s">
        <v>31</v>
      </c>
      <c r="F752" s="42">
        <v>492.81</v>
      </c>
      <c r="G752" s="20"/>
      <c r="H752" s="21"/>
      <c r="I752" s="20"/>
      <c r="J752" s="21"/>
      <c r="K752" s="20"/>
      <c r="L752" s="21"/>
    </row>
    <row r="753" spans="1:12" ht="16.5">
      <c r="A753" s="48" t="s">
        <v>125</v>
      </c>
      <c r="B753" s="23" t="s">
        <v>16</v>
      </c>
      <c r="C753" s="16" t="s">
        <v>126</v>
      </c>
      <c r="D753" s="17" t="s">
        <v>127</v>
      </c>
      <c r="E753" s="18" t="s">
        <v>31</v>
      </c>
      <c r="F753" s="19">
        <v>6.3360000000000003</v>
      </c>
      <c r="G753" s="20"/>
      <c r="H753" s="21"/>
      <c r="I753" s="20"/>
      <c r="J753" s="21"/>
      <c r="K753" s="20"/>
      <c r="L753" s="21"/>
    </row>
    <row r="754" spans="1:12" ht="16.5">
      <c r="A754" s="48" t="s">
        <v>128</v>
      </c>
      <c r="B754" s="23" t="s">
        <v>16</v>
      </c>
      <c r="C754" s="16" t="s">
        <v>129</v>
      </c>
      <c r="D754" s="17" t="s">
        <v>130</v>
      </c>
      <c r="E754" s="18" t="s">
        <v>31</v>
      </c>
      <c r="F754" s="19">
        <v>64.900000000000006</v>
      </c>
      <c r="G754" s="20"/>
      <c r="H754" s="21"/>
      <c r="I754" s="20"/>
      <c r="J754" s="21"/>
      <c r="K754" s="20"/>
      <c r="L754" s="21"/>
    </row>
    <row r="755" spans="1:12" ht="16.5">
      <c r="A755" s="48" t="s">
        <v>131</v>
      </c>
      <c r="B755" s="23" t="s">
        <v>16</v>
      </c>
      <c r="C755" s="16" t="s">
        <v>132</v>
      </c>
      <c r="D755" s="17" t="s">
        <v>133</v>
      </c>
      <c r="E755" s="18" t="s">
        <v>112</v>
      </c>
      <c r="F755" s="19">
        <v>6</v>
      </c>
      <c r="G755" s="20"/>
      <c r="H755" s="21"/>
      <c r="I755" s="20"/>
      <c r="J755" s="21"/>
      <c r="K755" s="20"/>
      <c r="L755" s="21"/>
    </row>
    <row r="756" spans="1:12" ht="16.5">
      <c r="A756" s="24"/>
      <c r="B756" s="25"/>
      <c r="C756" s="25"/>
      <c r="D756" s="26"/>
      <c r="E756" s="26"/>
      <c r="F756" s="26"/>
      <c r="G756" s="26"/>
      <c r="H756" s="26"/>
      <c r="I756" s="20"/>
      <c r="J756" s="26"/>
      <c r="K756" s="26"/>
      <c r="L756" s="26"/>
    </row>
    <row r="757" spans="1:12" ht="16.5">
      <c r="A757" s="34" t="s">
        <v>134</v>
      </c>
      <c r="B757" s="35"/>
      <c r="C757" s="35"/>
      <c r="D757" s="36" t="s">
        <v>135</v>
      </c>
      <c r="E757" s="35"/>
      <c r="F757" s="37"/>
      <c r="G757" s="38"/>
      <c r="H757" s="39"/>
      <c r="I757" s="38"/>
      <c r="J757" s="39"/>
      <c r="K757" s="39"/>
      <c r="L757" s="40"/>
    </row>
    <row r="758" spans="1:12" ht="16.5">
      <c r="A758" s="48" t="s">
        <v>136</v>
      </c>
      <c r="B758" s="23" t="s">
        <v>16</v>
      </c>
      <c r="C758" s="16" t="s">
        <v>137</v>
      </c>
      <c r="D758" s="17" t="s">
        <v>138</v>
      </c>
      <c r="E758" s="18" t="s">
        <v>24</v>
      </c>
      <c r="F758" s="19">
        <v>4</v>
      </c>
      <c r="G758" s="20"/>
      <c r="H758" s="21"/>
      <c r="I758" s="20"/>
      <c r="J758" s="21"/>
      <c r="K758" s="20"/>
      <c r="L758" s="21"/>
    </row>
    <row r="759" spans="1:12" ht="16.5">
      <c r="A759" s="48" t="s">
        <v>139</v>
      </c>
      <c r="B759" s="23" t="s">
        <v>16</v>
      </c>
      <c r="C759" s="16" t="s">
        <v>140</v>
      </c>
      <c r="D759" s="17" t="s">
        <v>141</v>
      </c>
      <c r="E759" s="18" t="s">
        <v>24</v>
      </c>
      <c r="F759" s="19">
        <v>3</v>
      </c>
      <c r="G759" s="20"/>
      <c r="H759" s="21"/>
      <c r="I759" s="20"/>
      <c r="J759" s="21"/>
      <c r="K759" s="20"/>
      <c r="L759" s="21"/>
    </row>
    <row r="760" spans="1:12" ht="48.75" customHeight="1">
      <c r="A760" s="49" t="s">
        <v>142</v>
      </c>
      <c r="B760" s="61" t="s">
        <v>16</v>
      </c>
      <c r="C760" s="41" t="s">
        <v>151</v>
      </c>
      <c r="D760" s="17" t="s">
        <v>152</v>
      </c>
      <c r="E760" s="18" t="s">
        <v>24</v>
      </c>
      <c r="F760" s="42">
        <v>30</v>
      </c>
      <c r="G760" s="20"/>
      <c r="H760" s="21"/>
      <c r="I760" s="20"/>
      <c r="J760" s="21"/>
      <c r="K760" s="20"/>
      <c r="L760" s="21"/>
    </row>
    <row r="761" spans="1:12" ht="16.5">
      <c r="A761" s="48" t="s">
        <v>146</v>
      </c>
      <c r="B761" s="23" t="s">
        <v>16</v>
      </c>
      <c r="C761" s="16" t="s">
        <v>245</v>
      </c>
      <c r="D761" s="17" t="s">
        <v>246</v>
      </c>
      <c r="E761" s="18" t="s">
        <v>24</v>
      </c>
      <c r="F761" s="19">
        <v>2</v>
      </c>
      <c r="G761" s="20"/>
      <c r="H761" s="21"/>
      <c r="I761" s="20"/>
      <c r="J761" s="21"/>
      <c r="K761" s="20"/>
      <c r="L761" s="21"/>
    </row>
    <row r="762" spans="1:12" ht="16.5">
      <c r="A762" s="48" t="s">
        <v>150</v>
      </c>
      <c r="B762" s="23" t="s">
        <v>21</v>
      </c>
      <c r="C762" s="16" t="s">
        <v>231</v>
      </c>
      <c r="D762" s="17" t="s">
        <v>232</v>
      </c>
      <c r="E762" s="18" t="s">
        <v>24</v>
      </c>
      <c r="F762" s="19">
        <v>2</v>
      </c>
      <c r="G762" s="20"/>
      <c r="H762" s="21"/>
      <c r="I762" s="20"/>
      <c r="J762" s="21"/>
      <c r="K762" s="20"/>
      <c r="L762" s="21"/>
    </row>
    <row r="763" spans="1:12" ht="16.5">
      <c r="A763" s="24"/>
      <c r="B763" s="25"/>
      <c r="C763" s="25"/>
      <c r="D763" s="26"/>
      <c r="E763" s="26"/>
      <c r="F763" s="26"/>
      <c r="G763" s="26"/>
      <c r="H763" s="26"/>
      <c r="I763" s="20"/>
      <c r="J763" s="26"/>
      <c r="K763" s="26"/>
      <c r="L763" s="26"/>
    </row>
    <row r="764" spans="1:12" ht="16.5">
      <c r="A764" s="27" t="s">
        <v>156</v>
      </c>
      <c r="B764" s="28"/>
      <c r="C764" s="28"/>
      <c r="D764" s="29" t="s">
        <v>157</v>
      </c>
      <c r="E764" s="28"/>
      <c r="F764" s="30"/>
      <c r="G764" s="31"/>
      <c r="H764" s="32"/>
      <c r="I764" s="31"/>
      <c r="J764" s="32"/>
      <c r="K764" s="32"/>
      <c r="L764" s="33"/>
    </row>
    <row r="765" spans="1:12" ht="16.5">
      <c r="A765" s="48" t="s">
        <v>158</v>
      </c>
      <c r="B765" s="23" t="s">
        <v>16</v>
      </c>
      <c r="C765" s="16" t="s">
        <v>159</v>
      </c>
      <c r="D765" s="17" t="s">
        <v>160</v>
      </c>
      <c r="E765" s="18" t="s">
        <v>44</v>
      </c>
      <c r="F765" s="19">
        <v>2.4675655343795002</v>
      </c>
      <c r="G765" s="20"/>
      <c r="H765" s="21"/>
      <c r="I765" s="20"/>
      <c r="J765" s="21"/>
      <c r="K765" s="20"/>
      <c r="L765" s="22"/>
    </row>
    <row r="766" spans="1:12" ht="16.5">
      <c r="A766" s="48" t="s">
        <v>161</v>
      </c>
      <c r="B766" s="23" t="s">
        <v>16</v>
      </c>
      <c r="C766" s="16" t="s">
        <v>192</v>
      </c>
      <c r="D766" s="17" t="s">
        <v>193</v>
      </c>
      <c r="E766" s="18" t="s">
        <v>44</v>
      </c>
      <c r="F766" s="19">
        <v>0.16400000000000001</v>
      </c>
      <c r="G766" s="20"/>
      <c r="H766" s="21"/>
      <c r="I766" s="20"/>
      <c r="J766" s="21"/>
      <c r="K766" s="20"/>
      <c r="L766" s="22"/>
    </row>
    <row r="767" spans="1:12" ht="16.5">
      <c r="A767" s="48" t="s">
        <v>164</v>
      </c>
      <c r="B767" s="23" t="s">
        <v>16</v>
      </c>
      <c r="C767" s="16" t="s">
        <v>165</v>
      </c>
      <c r="D767" s="17" t="s">
        <v>166</v>
      </c>
      <c r="E767" s="18" t="s">
        <v>19</v>
      </c>
      <c r="F767" s="19">
        <v>5.25</v>
      </c>
      <c r="G767" s="20"/>
      <c r="H767" s="21"/>
      <c r="I767" s="20"/>
      <c r="J767" s="21"/>
      <c r="K767" s="20"/>
      <c r="L767" s="22"/>
    </row>
    <row r="768" spans="1:12" ht="16.5">
      <c r="A768" s="48" t="s">
        <v>167</v>
      </c>
      <c r="B768" s="23" t="s">
        <v>21</v>
      </c>
      <c r="C768" s="16" t="s">
        <v>235</v>
      </c>
      <c r="D768" s="17" t="s">
        <v>236</v>
      </c>
      <c r="E768" s="18" t="s">
        <v>31</v>
      </c>
      <c r="F768" s="19">
        <v>53.94</v>
      </c>
      <c r="G768" s="20"/>
      <c r="H768" s="21"/>
      <c r="I768" s="20"/>
      <c r="J768" s="21"/>
      <c r="K768" s="20"/>
      <c r="L768" s="22"/>
    </row>
    <row r="769" spans="1:15" ht="16.5">
      <c r="A769" s="48" t="s">
        <v>170</v>
      </c>
      <c r="B769" s="23" t="s">
        <v>21</v>
      </c>
      <c r="C769" s="16" t="s">
        <v>237</v>
      </c>
      <c r="D769" s="17" t="s">
        <v>238</v>
      </c>
      <c r="E769" s="18" t="s">
        <v>31</v>
      </c>
      <c r="F769" s="19">
        <v>3.95</v>
      </c>
      <c r="G769" s="20"/>
      <c r="H769" s="21"/>
      <c r="I769" s="20"/>
      <c r="J769" s="21"/>
      <c r="K769" s="20"/>
      <c r="L769" s="22"/>
    </row>
    <row r="770" spans="1:15" ht="16.5">
      <c r="A770" s="48" t="s">
        <v>200</v>
      </c>
      <c r="B770" s="23" t="s">
        <v>21</v>
      </c>
      <c r="C770" s="16" t="s">
        <v>310</v>
      </c>
      <c r="D770" s="17" t="s">
        <v>311</v>
      </c>
      <c r="E770" s="18" t="s">
        <v>31</v>
      </c>
      <c r="F770" s="19">
        <v>28.27</v>
      </c>
      <c r="G770" s="20"/>
      <c r="H770" s="21"/>
      <c r="I770" s="20"/>
      <c r="J770" s="21"/>
      <c r="K770" s="20"/>
      <c r="L770" s="22"/>
    </row>
    <row r="771" spans="1:15" ht="16.5">
      <c r="A771" s="48" t="s">
        <v>201</v>
      </c>
      <c r="B771" s="23" t="s">
        <v>21</v>
      </c>
      <c r="C771" s="16" t="s">
        <v>194</v>
      </c>
      <c r="D771" s="17" t="s">
        <v>195</v>
      </c>
      <c r="E771" s="18" t="s">
        <v>24</v>
      </c>
      <c r="F771" s="19">
        <v>1</v>
      </c>
      <c r="G771" s="20"/>
      <c r="H771" s="21"/>
      <c r="I771" s="20"/>
      <c r="J771" s="21"/>
      <c r="K771" s="20"/>
      <c r="L771" s="22"/>
    </row>
    <row r="772" spans="1:15" ht="34.5" customHeight="1">
      <c r="A772" s="49" t="s">
        <v>219</v>
      </c>
      <c r="B772" s="68" t="s">
        <v>21</v>
      </c>
      <c r="C772" s="16" t="s">
        <v>320</v>
      </c>
      <c r="D772" s="17" t="s">
        <v>321</v>
      </c>
      <c r="E772" s="18" t="s">
        <v>24</v>
      </c>
      <c r="F772" s="19">
        <v>15</v>
      </c>
      <c r="G772" s="20"/>
      <c r="H772" s="21"/>
      <c r="I772" s="20"/>
      <c r="J772" s="21"/>
      <c r="K772" s="20"/>
      <c r="L772" s="22"/>
    </row>
    <row r="773" spans="1:15" ht="17.25" thickBot="1">
      <c r="A773" s="43"/>
      <c r="B773" s="44"/>
      <c r="C773" s="44"/>
      <c r="D773" s="45"/>
      <c r="E773" s="45"/>
      <c r="F773" s="46"/>
      <c r="G773" s="47"/>
      <c r="H773" s="47"/>
      <c r="I773" s="47"/>
      <c r="J773" s="47"/>
      <c r="K773" s="47"/>
      <c r="L773" s="47"/>
    </row>
    <row r="774" spans="1:15" ht="18">
      <c r="A774" s="197" t="s">
        <v>171</v>
      </c>
      <c r="B774" s="197"/>
      <c r="C774" s="197"/>
      <c r="D774" s="197"/>
      <c r="E774" s="197"/>
      <c r="F774" s="197"/>
      <c r="G774" s="198">
        <f>ROUND(H715+H726+H764,2)</f>
        <v>0</v>
      </c>
      <c r="H774" s="198"/>
      <c r="I774" s="198">
        <f>ROUND(J715+J726+J764,2)</f>
        <v>0</v>
      </c>
      <c r="J774" s="198"/>
      <c r="K774" s="198">
        <f>SUM(L715+L726+L764)</f>
        <v>0</v>
      </c>
      <c r="L774" s="198"/>
      <c r="M774" s="168">
        <f>I774+G774</f>
        <v>0</v>
      </c>
    </row>
    <row r="775" spans="1:15">
      <c r="A775" s="200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2"/>
      <c r="M775" s="167">
        <f>M774-K774</f>
        <v>0</v>
      </c>
    </row>
    <row r="776" spans="1:15" ht="15.75">
      <c r="A776" s="203" t="s">
        <v>312</v>
      </c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203"/>
    </row>
    <row r="777" spans="1:15" ht="16.5">
      <c r="A777" s="29" t="s">
        <v>13</v>
      </c>
      <c r="B777" s="29"/>
      <c r="C777" s="29"/>
      <c r="D777" s="29" t="s">
        <v>14</v>
      </c>
      <c r="E777" s="29"/>
      <c r="F777" s="29"/>
      <c r="G777" s="29"/>
      <c r="H777" s="32">
        <f>H778</f>
        <v>0</v>
      </c>
      <c r="I777" s="29"/>
      <c r="J777" s="32">
        <f>J778</f>
        <v>0</v>
      </c>
      <c r="K777" s="29"/>
      <c r="L777" s="32">
        <f>L778</f>
        <v>0</v>
      </c>
    </row>
    <row r="778" spans="1:15" ht="15" customHeight="1">
      <c r="A778" s="34" t="s">
        <v>15</v>
      </c>
      <c r="B778" s="35"/>
      <c r="C778" s="35"/>
      <c r="D778" s="36" t="s">
        <v>173</v>
      </c>
      <c r="E778" s="35"/>
      <c r="F778" s="37"/>
      <c r="G778" s="38"/>
      <c r="H778" s="39">
        <f>SUM(H779:H789)</f>
        <v>0</v>
      </c>
      <c r="I778" s="38"/>
      <c r="J778" s="39">
        <f>SUM(J779:J789)</f>
        <v>0</v>
      </c>
      <c r="K778" s="39"/>
      <c r="L778" s="40">
        <f>SUM(L779:L789)</f>
        <v>0</v>
      </c>
    </row>
    <row r="779" spans="1:15" ht="15" customHeight="1">
      <c r="A779" s="154" t="s">
        <v>174</v>
      </c>
      <c r="B779" s="68" t="s">
        <v>16</v>
      </c>
      <c r="C779" s="16" t="s">
        <v>17</v>
      </c>
      <c r="D779" s="17" t="s">
        <v>18</v>
      </c>
      <c r="E779" s="18" t="s">
        <v>19</v>
      </c>
      <c r="F779" s="19">
        <v>6</v>
      </c>
      <c r="G779" s="20"/>
      <c r="H779" s="21"/>
      <c r="I779" s="20"/>
      <c r="J779" s="21"/>
      <c r="K779" s="20"/>
      <c r="L779" s="51"/>
    </row>
    <row r="780" spans="1:15" ht="16.5">
      <c r="A780" s="154" t="s">
        <v>175</v>
      </c>
      <c r="B780" s="68" t="s">
        <v>21</v>
      </c>
      <c r="C780" s="16" t="s">
        <v>22</v>
      </c>
      <c r="D780" s="17" t="s">
        <v>23</v>
      </c>
      <c r="E780" s="18" t="s">
        <v>24</v>
      </c>
      <c r="F780" s="19">
        <v>1</v>
      </c>
      <c r="G780" s="20"/>
      <c r="H780" s="21"/>
      <c r="I780" s="20"/>
      <c r="J780" s="21"/>
      <c r="K780" s="20"/>
      <c r="L780" s="51"/>
    </row>
    <row r="781" spans="1:15" ht="16.5">
      <c r="A781" s="154" t="s">
        <v>176</v>
      </c>
      <c r="B781" s="68" t="s">
        <v>21</v>
      </c>
      <c r="C781" s="16" t="s">
        <v>26</v>
      </c>
      <c r="D781" s="17" t="s">
        <v>27</v>
      </c>
      <c r="E781" s="18" t="s">
        <v>24</v>
      </c>
      <c r="F781" s="19">
        <v>1</v>
      </c>
      <c r="G781" s="20"/>
      <c r="H781" s="21"/>
      <c r="I781" s="20"/>
      <c r="J781" s="21"/>
      <c r="K781" s="20"/>
      <c r="L781" s="51"/>
      <c r="N781" s="153"/>
    </row>
    <row r="782" spans="1:15" ht="16.5">
      <c r="A782" s="154" t="s">
        <v>177</v>
      </c>
      <c r="B782" s="68" t="s">
        <v>16</v>
      </c>
      <c r="C782" s="16" t="s">
        <v>29</v>
      </c>
      <c r="D782" s="17" t="s">
        <v>30</v>
      </c>
      <c r="E782" s="18" t="s">
        <v>31</v>
      </c>
      <c r="F782" s="19">
        <v>12.276</v>
      </c>
      <c r="G782" s="20"/>
      <c r="H782" s="21"/>
      <c r="I782" s="20"/>
      <c r="J782" s="21"/>
      <c r="K782" s="20"/>
      <c r="L782" s="51"/>
      <c r="M782" s="57"/>
      <c r="N782" s="57"/>
      <c r="O782" s="57"/>
    </row>
    <row r="783" spans="1:15" ht="33">
      <c r="A783" s="154" t="s">
        <v>180</v>
      </c>
      <c r="B783" s="68" t="s">
        <v>16</v>
      </c>
      <c r="C783" s="16" t="s">
        <v>33</v>
      </c>
      <c r="D783" s="17" t="s">
        <v>34</v>
      </c>
      <c r="E783" s="18" t="s">
        <v>31</v>
      </c>
      <c r="F783" s="19">
        <v>3.2</v>
      </c>
      <c r="G783" s="20"/>
      <c r="H783" s="21"/>
      <c r="I783" s="20"/>
      <c r="J783" s="21"/>
      <c r="K783" s="20"/>
      <c r="L783" s="51"/>
      <c r="M783" s="58"/>
      <c r="N783" s="58"/>
      <c r="O783" s="62"/>
    </row>
    <row r="784" spans="1:15" ht="33">
      <c r="A784" s="154" t="s">
        <v>181</v>
      </c>
      <c r="B784" s="68" t="s">
        <v>16</v>
      </c>
      <c r="C784" s="16" t="s">
        <v>36</v>
      </c>
      <c r="D784" s="17" t="s">
        <v>37</v>
      </c>
      <c r="E784" s="18" t="s">
        <v>24</v>
      </c>
      <c r="F784" s="19">
        <v>1</v>
      </c>
      <c r="G784" s="20"/>
      <c r="H784" s="21"/>
      <c r="I784" s="20"/>
      <c r="J784" s="21"/>
      <c r="K784" s="20"/>
      <c r="L784" s="51"/>
      <c r="M784" s="170"/>
      <c r="N784" s="170"/>
      <c r="O784" s="170"/>
    </row>
    <row r="785" spans="1:15" ht="16.5">
      <c r="A785" s="154" t="s">
        <v>184</v>
      </c>
      <c r="B785" s="68" t="s">
        <v>16</v>
      </c>
      <c r="C785" s="16" t="s">
        <v>39</v>
      </c>
      <c r="D785" s="17" t="s">
        <v>40</v>
      </c>
      <c r="E785" s="18" t="s">
        <v>19</v>
      </c>
      <c r="F785" s="19">
        <v>9.4499999999999993</v>
      </c>
      <c r="G785" s="20"/>
      <c r="H785" s="21"/>
      <c r="I785" s="20"/>
      <c r="J785" s="21"/>
      <c r="K785" s="20"/>
      <c r="L785" s="51"/>
      <c r="M785" s="171"/>
      <c r="N785" s="171"/>
      <c r="O785" s="171"/>
    </row>
    <row r="786" spans="1:15" ht="16.5">
      <c r="A786" s="154" t="s">
        <v>223</v>
      </c>
      <c r="B786" s="68" t="s">
        <v>16</v>
      </c>
      <c r="C786" s="16" t="s">
        <v>203</v>
      </c>
      <c r="D786" s="17" t="s">
        <v>204</v>
      </c>
      <c r="E786" s="18" t="s">
        <v>19</v>
      </c>
      <c r="F786" s="19">
        <v>1.5</v>
      </c>
      <c r="G786" s="20"/>
      <c r="H786" s="21"/>
      <c r="I786" s="20"/>
      <c r="J786" s="21"/>
      <c r="K786" s="20"/>
      <c r="L786" s="51"/>
      <c r="M786" s="172"/>
      <c r="N786" s="172"/>
      <c r="O786" s="172"/>
    </row>
    <row r="787" spans="1:15" ht="16.5">
      <c r="A787" s="154" t="s">
        <v>224</v>
      </c>
      <c r="B787" s="68" t="s">
        <v>16</v>
      </c>
      <c r="C787" s="16" t="s">
        <v>46</v>
      </c>
      <c r="D787" s="17" t="s">
        <v>47</v>
      </c>
      <c r="E787" s="18" t="s">
        <v>44</v>
      </c>
      <c r="F787" s="19">
        <v>14.3592</v>
      </c>
      <c r="G787" s="20"/>
      <c r="H787" s="21"/>
      <c r="I787" s="20"/>
      <c r="J787" s="21"/>
      <c r="K787" s="20"/>
      <c r="L787" s="51"/>
      <c r="M787" s="173"/>
      <c r="N787" s="173"/>
      <c r="O787" s="173"/>
    </row>
    <row r="788" spans="1:15" ht="16.5">
      <c r="A788" s="154" t="s">
        <v>225</v>
      </c>
      <c r="B788" s="68" t="s">
        <v>16</v>
      </c>
      <c r="C788" s="16" t="s">
        <v>182</v>
      </c>
      <c r="D788" s="17" t="s">
        <v>183</v>
      </c>
      <c r="E788" s="18" t="s">
        <v>44</v>
      </c>
      <c r="F788" s="19">
        <v>0.4</v>
      </c>
      <c r="G788" s="20"/>
      <c r="H788" s="21"/>
      <c r="I788" s="20"/>
      <c r="J788" s="21"/>
      <c r="K788" s="20"/>
      <c r="L788" s="51"/>
    </row>
    <row r="789" spans="1:15" ht="33">
      <c r="A789" s="154" t="s">
        <v>313</v>
      </c>
      <c r="B789" s="68" t="s">
        <v>16</v>
      </c>
      <c r="C789" s="16" t="s">
        <v>49</v>
      </c>
      <c r="D789" s="17" t="s">
        <v>50</v>
      </c>
      <c r="E789" s="18" t="s">
        <v>44</v>
      </c>
      <c r="F789" s="19">
        <v>0.37</v>
      </c>
      <c r="G789" s="20"/>
      <c r="H789" s="21"/>
      <c r="I789" s="20"/>
      <c r="J789" s="21"/>
      <c r="K789" s="20"/>
      <c r="L789" s="51"/>
    </row>
    <row r="790" spans="1:15" ht="16.5">
      <c r="A790" s="155"/>
      <c r="B790" s="156"/>
      <c r="C790" s="156"/>
      <c r="D790" s="157"/>
      <c r="E790" s="157"/>
      <c r="F790" s="157"/>
      <c r="G790" s="157"/>
      <c r="H790" s="157"/>
      <c r="I790" s="157"/>
      <c r="J790" s="157"/>
      <c r="K790" s="157"/>
      <c r="L790" s="157"/>
    </row>
    <row r="791" spans="1:15" ht="16.5">
      <c r="A791" s="29" t="s">
        <v>51</v>
      </c>
      <c r="B791" s="29"/>
      <c r="C791" s="29"/>
      <c r="D791" s="29" t="s">
        <v>52</v>
      </c>
      <c r="E791" s="29"/>
      <c r="F791" s="29"/>
      <c r="G791" s="29"/>
      <c r="H791" s="32"/>
      <c r="I791" s="29"/>
      <c r="J791" s="32"/>
      <c r="K791" s="29"/>
      <c r="L791" s="32"/>
    </row>
    <row r="792" spans="1:15" ht="16.5">
      <c r="A792" s="34" t="s">
        <v>53</v>
      </c>
      <c r="B792" s="35"/>
      <c r="C792" s="35"/>
      <c r="D792" s="36" t="s">
        <v>54</v>
      </c>
      <c r="E792" s="35"/>
      <c r="F792" s="37"/>
      <c r="G792" s="38"/>
      <c r="H792" s="39"/>
      <c r="I792" s="38"/>
      <c r="J792" s="39"/>
      <c r="K792" s="39"/>
      <c r="L792" s="40"/>
    </row>
    <row r="793" spans="1:15" ht="16.5">
      <c r="A793" s="154" t="s">
        <v>55</v>
      </c>
      <c r="B793" s="68" t="s">
        <v>16</v>
      </c>
      <c r="C793" s="16" t="s">
        <v>56</v>
      </c>
      <c r="D793" s="17" t="s">
        <v>57</v>
      </c>
      <c r="E793" s="18" t="s">
        <v>24</v>
      </c>
      <c r="F793" s="19">
        <v>1</v>
      </c>
      <c r="G793" s="20"/>
      <c r="H793" s="21"/>
      <c r="I793" s="20"/>
      <c r="J793" s="21"/>
      <c r="K793" s="20"/>
      <c r="L793" s="51"/>
    </row>
    <row r="794" spans="1:15" ht="16.5">
      <c r="A794" s="154" t="s">
        <v>58</v>
      </c>
      <c r="B794" s="68" t="s">
        <v>16</v>
      </c>
      <c r="C794" s="16" t="s">
        <v>62</v>
      </c>
      <c r="D794" s="17" t="s">
        <v>63</v>
      </c>
      <c r="E794" s="18" t="s">
        <v>24</v>
      </c>
      <c r="F794" s="19">
        <v>1</v>
      </c>
      <c r="G794" s="20"/>
      <c r="H794" s="21"/>
      <c r="I794" s="20"/>
      <c r="J794" s="21"/>
      <c r="K794" s="20"/>
      <c r="L794" s="51"/>
    </row>
    <row r="795" spans="1:15" ht="33">
      <c r="A795" s="154" t="s">
        <v>61</v>
      </c>
      <c r="B795" s="68" t="s">
        <v>16</v>
      </c>
      <c r="C795" s="16" t="s">
        <v>65</v>
      </c>
      <c r="D795" s="17" t="s">
        <v>66</v>
      </c>
      <c r="E795" s="18" t="s">
        <v>24</v>
      </c>
      <c r="F795" s="19">
        <v>1</v>
      </c>
      <c r="G795" s="20"/>
      <c r="H795" s="21"/>
      <c r="I795" s="20"/>
      <c r="J795" s="21"/>
      <c r="K795" s="20"/>
      <c r="L795" s="51"/>
    </row>
    <row r="796" spans="1:15" ht="16.5">
      <c r="A796" s="154" t="s">
        <v>64</v>
      </c>
      <c r="B796" s="68" t="s">
        <v>16</v>
      </c>
      <c r="C796" s="16" t="s">
        <v>59</v>
      </c>
      <c r="D796" s="17" t="s">
        <v>60</v>
      </c>
      <c r="E796" s="18" t="s">
        <v>24</v>
      </c>
      <c r="F796" s="19">
        <v>1</v>
      </c>
      <c r="G796" s="20"/>
      <c r="H796" s="21"/>
      <c r="I796" s="20"/>
      <c r="J796" s="21"/>
      <c r="K796" s="20"/>
      <c r="L796" s="51"/>
    </row>
    <row r="797" spans="1:15" ht="16.5">
      <c r="A797" s="154" t="s">
        <v>67</v>
      </c>
      <c r="B797" s="68" t="s">
        <v>16</v>
      </c>
      <c r="C797" s="16" t="s">
        <v>68</v>
      </c>
      <c r="D797" s="17" t="s">
        <v>69</v>
      </c>
      <c r="E797" s="18" t="s">
        <v>24</v>
      </c>
      <c r="F797" s="19">
        <v>1</v>
      </c>
      <c r="G797" s="20"/>
      <c r="H797" s="21"/>
      <c r="I797" s="20"/>
      <c r="J797" s="21"/>
      <c r="K797" s="20"/>
      <c r="L797" s="51"/>
    </row>
    <row r="798" spans="1:15" ht="16.5">
      <c r="A798" s="154" t="s">
        <v>70</v>
      </c>
      <c r="B798" s="68" t="s">
        <v>16</v>
      </c>
      <c r="C798" s="16" t="s">
        <v>71</v>
      </c>
      <c r="D798" s="17" t="s">
        <v>72</v>
      </c>
      <c r="E798" s="18" t="s">
        <v>31</v>
      </c>
      <c r="F798" s="19">
        <v>5.42</v>
      </c>
      <c r="G798" s="20"/>
      <c r="H798" s="21"/>
      <c r="I798" s="20"/>
      <c r="J798" s="21"/>
      <c r="K798" s="20"/>
      <c r="L798" s="51"/>
    </row>
    <row r="799" spans="1:15" ht="16.5">
      <c r="A799" s="154" t="s">
        <v>73</v>
      </c>
      <c r="B799" s="68" t="s">
        <v>16</v>
      </c>
      <c r="C799" s="16" t="s">
        <v>74</v>
      </c>
      <c r="D799" s="17" t="s">
        <v>75</v>
      </c>
      <c r="E799" s="18" t="s">
        <v>31</v>
      </c>
      <c r="F799" s="19">
        <v>143.1</v>
      </c>
      <c r="G799" s="20"/>
      <c r="H799" s="21"/>
      <c r="I799" s="20"/>
      <c r="J799" s="21"/>
      <c r="K799" s="20"/>
      <c r="L799" s="51"/>
    </row>
    <row r="800" spans="1:15" ht="16.5">
      <c r="A800" s="154" t="s">
        <v>76</v>
      </c>
      <c r="B800" s="68" t="s">
        <v>16</v>
      </c>
      <c r="C800" s="16" t="s">
        <v>77</v>
      </c>
      <c r="D800" s="17" t="s">
        <v>78</v>
      </c>
      <c r="E800" s="18" t="s">
        <v>24</v>
      </c>
      <c r="F800" s="19">
        <v>1</v>
      </c>
      <c r="G800" s="20"/>
      <c r="H800" s="21"/>
      <c r="I800" s="20"/>
      <c r="J800" s="21"/>
      <c r="K800" s="20"/>
      <c r="L800" s="51"/>
    </row>
    <row r="801" spans="1:12" ht="16.5">
      <c r="A801" s="154" t="s">
        <v>79</v>
      </c>
      <c r="B801" s="68" t="s">
        <v>16</v>
      </c>
      <c r="C801" s="16" t="s">
        <v>80</v>
      </c>
      <c r="D801" s="17" t="s">
        <v>81</v>
      </c>
      <c r="E801" s="18" t="s">
        <v>19</v>
      </c>
      <c r="F801" s="19">
        <v>72.006228800000002</v>
      </c>
      <c r="G801" s="20"/>
      <c r="H801" s="21"/>
      <c r="I801" s="20"/>
      <c r="J801" s="21"/>
      <c r="K801" s="20"/>
      <c r="L801" s="51"/>
    </row>
    <row r="802" spans="1:12" ht="16.5">
      <c r="A802" s="154" t="s">
        <v>82</v>
      </c>
      <c r="B802" s="68" t="s">
        <v>16</v>
      </c>
      <c r="C802" s="16" t="s">
        <v>83</v>
      </c>
      <c r="D802" s="17" t="s">
        <v>84</v>
      </c>
      <c r="E802" s="18" t="s">
        <v>24</v>
      </c>
      <c r="F802" s="19">
        <v>2</v>
      </c>
      <c r="G802" s="20"/>
      <c r="H802" s="21"/>
      <c r="I802" s="20"/>
      <c r="J802" s="21"/>
      <c r="K802" s="20"/>
      <c r="L802" s="51"/>
    </row>
    <row r="803" spans="1:12" ht="16.5">
      <c r="A803" s="154" t="s">
        <v>85</v>
      </c>
      <c r="B803" s="68" t="s">
        <v>21</v>
      </c>
      <c r="C803" s="16" t="s">
        <v>86</v>
      </c>
      <c r="D803" s="17" t="s">
        <v>87</v>
      </c>
      <c r="E803" s="18" t="s">
        <v>24</v>
      </c>
      <c r="F803" s="19">
        <v>1</v>
      </c>
      <c r="G803" s="20"/>
      <c r="H803" s="21"/>
      <c r="I803" s="20"/>
      <c r="J803" s="21"/>
      <c r="K803" s="20"/>
      <c r="L803" s="51"/>
    </row>
    <row r="804" spans="1:12" ht="16.5">
      <c r="A804" s="155"/>
      <c r="B804" s="156"/>
      <c r="C804" s="156"/>
      <c r="D804" s="157"/>
      <c r="E804" s="157"/>
      <c r="F804" s="157"/>
      <c r="G804" s="157"/>
      <c r="H804" s="157"/>
      <c r="I804" s="157"/>
      <c r="J804" s="157"/>
      <c r="K804" s="157"/>
      <c r="L804" s="157"/>
    </row>
    <row r="805" spans="1:12" ht="16.5">
      <c r="A805" s="34" t="s">
        <v>88</v>
      </c>
      <c r="B805" s="35"/>
      <c r="C805" s="35"/>
      <c r="D805" s="36" t="s">
        <v>89</v>
      </c>
      <c r="E805" s="35"/>
      <c r="F805" s="37"/>
      <c r="G805" s="38"/>
      <c r="H805" s="39"/>
      <c r="I805" s="38"/>
      <c r="J805" s="39"/>
      <c r="K805" s="39"/>
      <c r="L805" s="40"/>
    </row>
    <row r="806" spans="1:12" ht="16.5">
      <c r="A806" s="154" t="s">
        <v>90</v>
      </c>
      <c r="B806" s="68" t="s">
        <v>16</v>
      </c>
      <c r="C806" s="16" t="s">
        <v>91</v>
      </c>
      <c r="D806" s="17" t="s">
        <v>92</v>
      </c>
      <c r="E806" s="18" t="s">
        <v>24</v>
      </c>
      <c r="F806" s="19">
        <v>3</v>
      </c>
      <c r="G806" s="20"/>
      <c r="H806" s="21"/>
      <c r="I806" s="20"/>
      <c r="J806" s="21"/>
      <c r="K806" s="20"/>
      <c r="L806" s="51"/>
    </row>
    <row r="807" spans="1:12" ht="16.5">
      <c r="A807" s="154" t="s">
        <v>93</v>
      </c>
      <c r="B807" s="68" t="s">
        <v>16</v>
      </c>
      <c r="C807" s="16" t="s">
        <v>94</v>
      </c>
      <c r="D807" s="17" t="s">
        <v>95</v>
      </c>
      <c r="E807" s="18" t="s">
        <v>24</v>
      </c>
      <c r="F807" s="19">
        <v>2</v>
      </c>
      <c r="G807" s="20"/>
      <c r="H807" s="21"/>
      <c r="I807" s="20"/>
      <c r="J807" s="21"/>
      <c r="K807" s="20"/>
      <c r="L807" s="51"/>
    </row>
    <row r="808" spans="1:12" ht="16.5">
      <c r="A808" s="154" t="s">
        <v>96</v>
      </c>
      <c r="B808" s="68" t="s">
        <v>16</v>
      </c>
      <c r="C808" s="16" t="s">
        <v>97</v>
      </c>
      <c r="D808" s="17" t="s">
        <v>98</v>
      </c>
      <c r="E808" s="18" t="s">
        <v>24</v>
      </c>
      <c r="F808" s="19">
        <v>2</v>
      </c>
      <c r="G808" s="20"/>
      <c r="H808" s="21"/>
      <c r="I808" s="20"/>
      <c r="J808" s="21"/>
      <c r="K808" s="20"/>
      <c r="L808" s="51"/>
    </row>
    <row r="809" spans="1:12" ht="33">
      <c r="A809" s="154" t="s">
        <v>99</v>
      </c>
      <c r="B809" s="68" t="s">
        <v>16</v>
      </c>
      <c r="C809" s="16" t="s">
        <v>100</v>
      </c>
      <c r="D809" s="17" t="s">
        <v>101</v>
      </c>
      <c r="E809" s="18" t="s">
        <v>24</v>
      </c>
      <c r="F809" s="19">
        <v>1</v>
      </c>
      <c r="G809" s="20"/>
      <c r="H809" s="21"/>
      <c r="I809" s="20"/>
      <c r="J809" s="21"/>
      <c r="K809" s="20"/>
      <c r="L809" s="51"/>
    </row>
    <row r="810" spans="1:12" ht="33">
      <c r="A810" s="154" t="s">
        <v>102</v>
      </c>
      <c r="B810" s="68" t="s">
        <v>16</v>
      </c>
      <c r="C810" s="16" t="s">
        <v>103</v>
      </c>
      <c r="D810" s="17" t="s">
        <v>104</v>
      </c>
      <c r="E810" s="18" t="s">
        <v>24</v>
      </c>
      <c r="F810" s="19">
        <v>13</v>
      </c>
      <c r="G810" s="20"/>
      <c r="H810" s="21"/>
      <c r="I810" s="20"/>
      <c r="J810" s="21"/>
      <c r="K810" s="20"/>
      <c r="L810" s="51"/>
    </row>
    <row r="811" spans="1:12" ht="16.5">
      <c r="A811" s="154" t="s">
        <v>105</v>
      </c>
      <c r="B811" s="68" t="s">
        <v>21</v>
      </c>
      <c r="C811" s="16" t="s">
        <v>8534</v>
      </c>
      <c r="D811" s="17" t="s">
        <v>8535</v>
      </c>
      <c r="E811" s="18" t="s">
        <v>24</v>
      </c>
      <c r="F811" s="19">
        <v>1</v>
      </c>
      <c r="G811" s="20"/>
      <c r="H811" s="21"/>
      <c r="I811" s="20"/>
      <c r="J811" s="21"/>
      <c r="K811" s="20"/>
      <c r="L811" s="51"/>
    </row>
    <row r="812" spans="1:12" ht="16.5">
      <c r="A812" s="154" t="s">
        <v>106</v>
      </c>
      <c r="B812" s="68" t="s">
        <v>16</v>
      </c>
      <c r="C812" s="16" t="s">
        <v>107</v>
      </c>
      <c r="D812" s="17" t="s">
        <v>108</v>
      </c>
      <c r="E812" s="18" t="s">
        <v>31</v>
      </c>
      <c r="F812" s="19">
        <v>65</v>
      </c>
      <c r="G812" s="20"/>
      <c r="H812" s="21"/>
      <c r="I812" s="20"/>
      <c r="J812" s="21"/>
      <c r="K812" s="20"/>
      <c r="L812" s="51"/>
    </row>
    <row r="813" spans="1:12" ht="16.5">
      <c r="A813" s="154" t="s">
        <v>109</v>
      </c>
      <c r="B813" s="68" t="s">
        <v>16</v>
      </c>
      <c r="C813" s="16" t="s">
        <v>188</v>
      </c>
      <c r="D813" s="17" t="s">
        <v>189</v>
      </c>
      <c r="E813" s="18" t="s">
        <v>112</v>
      </c>
      <c r="F813" s="19">
        <v>39</v>
      </c>
      <c r="G813" s="20"/>
      <c r="H813" s="21"/>
      <c r="I813" s="20"/>
      <c r="J813" s="21"/>
      <c r="K813" s="20"/>
      <c r="L813" s="51"/>
    </row>
    <row r="814" spans="1:12" ht="16.5">
      <c r="A814" s="154" t="s">
        <v>113</v>
      </c>
      <c r="B814" s="68" t="s">
        <v>16</v>
      </c>
      <c r="C814" s="16" t="s">
        <v>114</v>
      </c>
      <c r="D814" s="17" t="s">
        <v>115</v>
      </c>
      <c r="E814" s="18" t="s">
        <v>31</v>
      </c>
      <c r="F814" s="19">
        <v>130</v>
      </c>
      <c r="G814" s="20"/>
      <c r="H814" s="21"/>
      <c r="I814" s="20"/>
      <c r="J814" s="21"/>
      <c r="K814" s="20"/>
      <c r="L814" s="51"/>
    </row>
    <row r="815" spans="1:12" ht="16.5">
      <c r="A815" s="154" t="s">
        <v>116</v>
      </c>
      <c r="B815" s="68" t="s">
        <v>16</v>
      </c>
      <c r="C815" s="16" t="s">
        <v>117</v>
      </c>
      <c r="D815" s="17" t="s">
        <v>118</v>
      </c>
      <c r="E815" s="18" t="s">
        <v>112</v>
      </c>
      <c r="F815" s="19">
        <v>13</v>
      </c>
      <c r="G815" s="20"/>
      <c r="H815" s="21"/>
      <c r="I815" s="20"/>
      <c r="J815" s="21"/>
      <c r="K815" s="20"/>
      <c r="L815" s="51"/>
    </row>
    <row r="816" spans="1:12" ht="16.5">
      <c r="A816" s="154" t="s">
        <v>119</v>
      </c>
      <c r="B816" s="68" t="s">
        <v>16</v>
      </c>
      <c r="C816" s="16" t="s">
        <v>120</v>
      </c>
      <c r="D816" s="17" t="s">
        <v>121</v>
      </c>
      <c r="E816" s="18" t="s">
        <v>24</v>
      </c>
      <c r="F816" s="19">
        <v>4</v>
      </c>
      <c r="G816" s="20"/>
      <c r="H816" s="21"/>
      <c r="I816" s="20"/>
      <c r="J816" s="21"/>
      <c r="K816" s="20"/>
      <c r="L816" s="51"/>
    </row>
    <row r="817" spans="1:12" ht="16.5">
      <c r="A817" s="158" t="s">
        <v>122</v>
      </c>
      <c r="B817" s="68" t="s">
        <v>16</v>
      </c>
      <c r="C817" s="16" t="s">
        <v>123</v>
      </c>
      <c r="D817" s="17" t="s">
        <v>124</v>
      </c>
      <c r="E817" s="18" t="s">
        <v>31</v>
      </c>
      <c r="F817" s="19">
        <v>291.17</v>
      </c>
      <c r="G817" s="20"/>
      <c r="H817" s="21"/>
      <c r="I817" s="20"/>
      <c r="J817" s="21"/>
      <c r="K817" s="20"/>
      <c r="L817" s="51"/>
    </row>
    <row r="818" spans="1:12" ht="16.5">
      <c r="A818" s="154" t="s">
        <v>125</v>
      </c>
      <c r="B818" s="68" t="s">
        <v>16</v>
      </c>
      <c r="C818" s="16" t="s">
        <v>126</v>
      </c>
      <c r="D818" s="17" t="s">
        <v>127</v>
      </c>
      <c r="E818" s="18" t="s">
        <v>31</v>
      </c>
      <c r="F818" s="19">
        <v>28.07</v>
      </c>
      <c r="G818" s="20"/>
      <c r="H818" s="21"/>
      <c r="I818" s="20"/>
      <c r="J818" s="21"/>
      <c r="K818" s="20"/>
      <c r="L818" s="51"/>
    </row>
    <row r="819" spans="1:12" ht="16.5">
      <c r="A819" s="154" t="s">
        <v>128</v>
      </c>
      <c r="B819" s="68" t="s">
        <v>16</v>
      </c>
      <c r="C819" s="16" t="s">
        <v>129</v>
      </c>
      <c r="D819" s="17" t="s">
        <v>130</v>
      </c>
      <c r="E819" s="18" t="s">
        <v>31</v>
      </c>
      <c r="F819" s="19">
        <v>72.349999999999994</v>
      </c>
      <c r="G819" s="20"/>
      <c r="H819" s="21"/>
      <c r="I819" s="20"/>
      <c r="J819" s="21"/>
      <c r="K819" s="20"/>
      <c r="L819" s="51"/>
    </row>
    <row r="820" spans="1:12" ht="16.5">
      <c r="A820" s="154" t="s">
        <v>131</v>
      </c>
      <c r="B820" s="68" t="s">
        <v>16</v>
      </c>
      <c r="C820" s="16" t="s">
        <v>132</v>
      </c>
      <c r="D820" s="17" t="s">
        <v>133</v>
      </c>
      <c r="E820" s="18" t="s">
        <v>112</v>
      </c>
      <c r="F820" s="19">
        <v>4</v>
      </c>
      <c r="G820" s="20"/>
      <c r="H820" s="21"/>
      <c r="I820" s="20"/>
      <c r="J820" s="21"/>
      <c r="K820" s="20"/>
      <c r="L820" s="51"/>
    </row>
    <row r="821" spans="1:12" ht="16.5">
      <c r="A821" s="155"/>
      <c r="B821" s="156"/>
      <c r="C821" s="156"/>
      <c r="D821" s="157"/>
      <c r="E821" s="157"/>
      <c r="F821" s="157"/>
      <c r="G821" s="157"/>
      <c r="H821" s="157"/>
      <c r="I821" s="157"/>
      <c r="J821" s="157"/>
      <c r="K821" s="157"/>
      <c r="L821" s="157"/>
    </row>
    <row r="822" spans="1:12" ht="16.5">
      <c r="A822" s="34" t="s">
        <v>134</v>
      </c>
      <c r="B822" s="35"/>
      <c r="C822" s="35"/>
      <c r="D822" s="36" t="s">
        <v>135</v>
      </c>
      <c r="E822" s="35"/>
      <c r="F822" s="37"/>
      <c r="G822" s="38"/>
      <c r="H822" s="39"/>
      <c r="I822" s="38"/>
      <c r="J822" s="39"/>
      <c r="K822" s="39"/>
      <c r="L822" s="40"/>
    </row>
    <row r="823" spans="1:12" ht="16.5">
      <c r="A823" s="154" t="s">
        <v>136</v>
      </c>
      <c r="B823" s="68" t="s">
        <v>16</v>
      </c>
      <c r="C823" s="16" t="s">
        <v>137</v>
      </c>
      <c r="D823" s="17" t="s">
        <v>138</v>
      </c>
      <c r="E823" s="18" t="s">
        <v>24</v>
      </c>
      <c r="F823" s="19">
        <v>3</v>
      </c>
      <c r="G823" s="20"/>
      <c r="H823" s="21"/>
      <c r="I823" s="20"/>
      <c r="J823" s="21"/>
      <c r="K823" s="20"/>
      <c r="L823" s="51"/>
    </row>
    <row r="824" spans="1:12" ht="16.5">
      <c r="A824" s="154" t="s">
        <v>139</v>
      </c>
      <c r="B824" s="68" t="s">
        <v>16</v>
      </c>
      <c r="C824" s="16" t="s">
        <v>140</v>
      </c>
      <c r="D824" s="17" t="s">
        <v>141</v>
      </c>
      <c r="E824" s="18" t="s">
        <v>24</v>
      </c>
      <c r="F824" s="19">
        <v>3</v>
      </c>
      <c r="G824" s="20"/>
      <c r="H824" s="21"/>
      <c r="I824" s="20"/>
      <c r="J824" s="21"/>
      <c r="K824" s="20"/>
      <c r="L824" s="51"/>
    </row>
    <row r="825" spans="1:12" ht="33">
      <c r="A825" s="158" t="s">
        <v>142</v>
      </c>
      <c r="B825" s="68" t="s">
        <v>16</v>
      </c>
      <c r="C825" s="16" t="s">
        <v>151</v>
      </c>
      <c r="D825" s="17" t="s">
        <v>152</v>
      </c>
      <c r="E825" s="18" t="s">
        <v>24</v>
      </c>
      <c r="F825" s="19">
        <v>30</v>
      </c>
      <c r="G825" s="20"/>
      <c r="H825" s="21"/>
      <c r="I825" s="20"/>
      <c r="J825" s="21"/>
      <c r="K825" s="20"/>
      <c r="L825" s="51"/>
    </row>
    <row r="826" spans="1:12" ht="33">
      <c r="A826" s="154" t="s">
        <v>146</v>
      </c>
      <c r="B826" s="68" t="s">
        <v>16</v>
      </c>
      <c r="C826" s="16" t="s">
        <v>154</v>
      </c>
      <c r="D826" s="17" t="s">
        <v>155</v>
      </c>
      <c r="E826" s="18" t="s">
        <v>112</v>
      </c>
      <c r="F826" s="19">
        <v>2</v>
      </c>
      <c r="G826" s="20"/>
      <c r="H826" s="21"/>
      <c r="I826" s="20"/>
      <c r="J826" s="21"/>
      <c r="K826" s="20"/>
      <c r="L826" s="51"/>
    </row>
    <row r="827" spans="1:12" ht="16.5">
      <c r="A827" s="155"/>
      <c r="B827" s="156"/>
      <c r="C827" s="156"/>
      <c r="D827" s="157"/>
      <c r="E827" s="157"/>
      <c r="F827" s="157"/>
      <c r="G827" s="157"/>
      <c r="H827" s="157"/>
      <c r="I827" s="157"/>
      <c r="J827" s="157"/>
      <c r="K827" s="157"/>
      <c r="L827" s="157"/>
    </row>
    <row r="828" spans="1:12" ht="16.5">
      <c r="A828" s="29" t="s">
        <v>156</v>
      </c>
      <c r="B828" s="29"/>
      <c r="C828" s="29"/>
      <c r="D828" s="29" t="s">
        <v>157</v>
      </c>
      <c r="E828" s="29"/>
      <c r="F828" s="29"/>
      <c r="G828" s="29"/>
      <c r="H828" s="32"/>
      <c r="I828" s="29"/>
      <c r="J828" s="32"/>
      <c r="K828" s="29"/>
      <c r="L828" s="32"/>
    </row>
    <row r="829" spans="1:12" ht="16.5">
      <c r="A829" s="154" t="s">
        <v>314</v>
      </c>
      <c r="B829" s="68" t="s">
        <v>16</v>
      </c>
      <c r="C829" s="16" t="s">
        <v>159</v>
      </c>
      <c r="D829" s="17" t="s">
        <v>160</v>
      </c>
      <c r="E829" s="18" t="s">
        <v>44</v>
      </c>
      <c r="F829" s="19">
        <v>13.169694219326001</v>
      </c>
      <c r="G829" s="20"/>
      <c r="H829" s="21"/>
      <c r="I829" s="20"/>
      <c r="J829" s="21"/>
      <c r="K829" s="20"/>
      <c r="L829" s="51"/>
    </row>
    <row r="830" spans="1:12" ht="16.5">
      <c r="A830" s="154" t="s">
        <v>315</v>
      </c>
      <c r="B830" s="68" t="s">
        <v>16</v>
      </c>
      <c r="C830" s="16" t="s">
        <v>192</v>
      </c>
      <c r="D830" s="17" t="s">
        <v>193</v>
      </c>
      <c r="E830" s="18" t="s">
        <v>44</v>
      </c>
      <c r="F830" s="19">
        <v>1.0992</v>
      </c>
      <c r="G830" s="20"/>
      <c r="H830" s="21"/>
      <c r="I830" s="20"/>
      <c r="J830" s="21"/>
      <c r="K830" s="20"/>
      <c r="L830" s="51"/>
    </row>
    <row r="831" spans="1:12" ht="16.5">
      <c r="A831" s="154" t="s">
        <v>316</v>
      </c>
      <c r="B831" s="68" t="s">
        <v>16</v>
      </c>
      <c r="C831" s="16" t="s">
        <v>162</v>
      </c>
      <c r="D831" s="17" t="s">
        <v>163</v>
      </c>
      <c r="E831" s="18" t="s">
        <v>19</v>
      </c>
      <c r="F831" s="19">
        <v>4.2</v>
      </c>
      <c r="G831" s="20"/>
      <c r="H831" s="21"/>
      <c r="I831" s="20"/>
      <c r="J831" s="21"/>
      <c r="K831" s="20"/>
      <c r="L831" s="51"/>
    </row>
    <row r="832" spans="1:12" ht="16.5">
      <c r="A832" s="154" t="s">
        <v>317</v>
      </c>
      <c r="B832" s="68" t="s">
        <v>16</v>
      </c>
      <c r="C832" s="16" t="s">
        <v>165</v>
      </c>
      <c r="D832" s="17" t="s">
        <v>166</v>
      </c>
      <c r="E832" s="18" t="s">
        <v>19</v>
      </c>
      <c r="F832" s="19">
        <v>4.2</v>
      </c>
      <c r="G832" s="20"/>
      <c r="H832" s="21"/>
      <c r="I832" s="20"/>
      <c r="J832" s="21"/>
      <c r="K832" s="20"/>
      <c r="L832" s="51"/>
    </row>
    <row r="833" spans="1:13" ht="16.5">
      <c r="A833" s="154" t="s">
        <v>318</v>
      </c>
      <c r="B833" s="68" t="s">
        <v>21</v>
      </c>
      <c r="C833" s="16" t="s">
        <v>194</v>
      </c>
      <c r="D833" s="17" t="s">
        <v>195</v>
      </c>
      <c r="E833" s="18" t="s">
        <v>24</v>
      </c>
      <c r="F833" s="19">
        <v>1</v>
      </c>
      <c r="G833" s="20"/>
      <c r="H833" s="21"/>
      <c r="I833" s="20"/>
      <c r="J833" s="21"/>
      <c r="K833" s="20"/>
      <c r="L833" s="51"/>
    </row>
    <row r="834" spans="1:13" ht="33">
      <c r="A834" s="154" t="s">
        <v>319</v>
      </c>
      <c r="B834" s="68" t="s">
        <v>21</v>
      </c>
      <c r="C834" s="16" t="s">
        <v>168</v>
      </c>
      <c r="D834" s="17" t="s">
        <v>169</v>
      </c>
      <c r="E834" s="18" t="s">
        <v>24</v>
      </c>
      <c r="F834" s="19">
        <v>1</v>
      </c>
      <c r="G834" s="20"/>
      <c r="H834" s="21"/>
      <c r="I834" s="20"/>
      <c r="J834" s="21"/>
      <c r="K834" s="20"/>
      <c r="L834" s="51"/>
    </row>
    <row r="835" spans="1:13" ht="16.5">
      <c r="A835" s="154" t="s">
        <v>201</v>
      </c>
      <c r="B835" s="68" t="s">
        <v>21</v>
      </c>
      <c r="C835" s="16" t="s">
        <v>320</v>
      </c>
      <c r="D835" s="17" t="s">
        <v>321</v>
      </c>
      <c r="E835" s="18" t="s">
        <v>24</v>
      </c>
      <c r="F835" s="19">
        <v>15</v>
      </c>
      <c r="G835" s="20"/>
      <c r="H835" s="21"/>
      <c r="I835" s="20"/>
      <c r="J835" s="21"/>
      <c r="K835" s="20"/>
      <c r="L835" s="51"/>
    </row>
    <row r="836" spans="1:13" ht="17.25" thickBot="1">
      <c r="A836" s="159"/>
      <c r="B836" s="160"/>
      <c r="C836" s="160"/>
      <c r="D836" s="161"/>
      <c r="E836" s="161"/>
      <c r="F836" s="162"/>
      <c r="G836" s="163"/>
      <c r="H836" s="163"/>
      <c r="I836" s="163"/>
      <c r="J836" s="163"/>
      <c r="K836" s="163"/>
      <c r="L836" s="163"/>
    </row>
    <row r="837" spans="1:13" ht="18">
      <c r="A837" s="197" t="s">
        <v>171</v>
      </c>
      <c r="B837" s="197"/>
      <c r="C837" s="197"/>
      <c r="D837" s="197"/>
      <c r="E837" s="197"/>
      <c r="F837" s="197"/>
      <c r="G837" s="198">
        <f>ROUND(H777+H791+H828,2)</f>
        <v>0</v>
      </c>
      <c r="H837" s="198"/>
      <c r="I837" s="198">
        <f>ROUND(J777+J791+J828,2)</f>
        <v>0</v>
      </c>
      <c r="J837" s="198"/>
      <c r="K837" s="198">
        <f>SUM(L777,L791+L828)</f>
        <v>0</v>
      </c>
      <c r="L837" s="198"/>
      <c r="M837" s="167">
        <f>I837+G837</f>
        <v>0</v>
      </c>
    </row>
    <row r="838" spans="1:13" ht="15.75" thickBot="1">
      <c r="B838" s="52"/>
      <c r="C838" s="53"/>
      <c r="D838" s="54"/>
      <c r="E838" s="52"/>
      <c r="F838" s="55"/>
      <c r="G838" s="56"/>
      <c r="H838" s="56"/>
      <c r="I838" s="56"/>
      <c r="J838" s="56"/>
      <c r="K838" s="56"/>
      <c r="L838" s="56"/>
      <c r="M838" s="167">
        <f>M837-K837</f>
        <v>0</v>
      </c>
    </row>
    <row r="839" spans="1:13" ht="25.5">
      <c r="A839" s="199" t="s">
        <v>322</v>
      </c>
      <c r="B839" s="199"/>
      <c r="C839" s="199"/>
      <c r="D839" s="199"/>
      <c r="E839" s="199"/>
      <c r="F839" s="199"/>
      <c r="G839" s="198">
        <f>SUM(G74,G134,G201,G268,G327,G390,G453,G515,G577,G642,G712,G774,G837)</f>
        <v>0</v>
      </c>
      <c r="H839" s="198"/>
      <c r="I839" s="198">
        <f>SUM(I74,I134,I201,I268,I327,I390,I453,I515,I577,I642,I712,I774,I837)</f>
        <v>0</v>
      </c>
      <c r="J839" s="198"/>
      <c r="K839" s="198">
        <f>SUM(K74,K134,K201,K268,K327,K390,K453,K515,K577,K642,K712,K774,K837)</f>
        <v>0</v>
      </c>
      <c r="L839" s="198"/>
    </row>
    <row r="842" spans="1:13" ht="16.5">
      <c r="A842" s="193" t="s">
        <v>8537</v>
      </c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</row>
    <row r="843" spans="1:13" ht="16.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</row>
    <row r="844" spans="1:13" ht="16.5">
      <c r="A844" s="170"/>
      <c r="B844" s="170"/>
      <c r="C844" s="170"/>
      <c r="D844" s="194" t="s">
        <v>323</v>
      </c>
      <c r="E844" s="194"/>
      <c r="F844" s="194"/>
      <c r="G844" s="194"/>
      <c r="H844" s="194"/>
      <c r="I844" s="194"/>
      <c r="J844" s="170"/>
      <c r="K844" s="170"/>
      <c r="L844" s="170"/>
    </row>
    <row r="845" spans="1:13">
      <c r="C845" s="171"/>
      <c r="D845" s="195" t="s">
        <v>8574</v>
      </c>
      <c r="E845" s="195"/>
      <c r="F845" s="195"/>
      <c r="G845" s="195"/>
      <c r="H845" s="195"/>
      <c r="I845" s="195"/>
      <c r="J845" s="171"/>
      <c r="K845" s="171"/>
      <c r="L845" s="171"/>
    </row>
    <row r="846" spans="1:13">
      <c r="C846" s="172"/>
      <c r="D846" s="196" t="s">
        <v>8575</v>
      </c>
      <c r="E846" s="196"/>
      <c r="F846" s="196"/>
      <c r="G846" s="196"/>
      <c r="H846" s="196"/>
      <c r="I846" s="196"/>
      <c r="J846" s="172"/>
      <c r="K846" s="172"/>
      <c r="L846" s="172"/>
    </row>
    <row r="847" spans="1:13"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</row>
  </sheetData>
  <mergeCells count="87">
    <mergeCell ref="A74:F74"/>
    <mergeCell ref="G74:H74"/>
    <mergeCell ref="I74:J74"/>
    <mergeCell ref="K74:L74"/>
    <mergeCell ref="A1:L10"/>
    <mergeCell ref="A11:L11"/>
    <mergeCell ref="A12:L12"/>
    <mergeCell ref="A13:L13"/>
    <mergeCell ref="A14:D14"/>
    <mergeCell ref="A75:L75"/>
    <mergeCell ref="A76:L76"/>
    <mergeCell ref="A134:F134"/>
    <mergeCell ref="G134:H134"/>
    <mergeCell ref="I134:J134"/>
    <mergeCell ref="K134:L134"/>
    <mergeCell ref="A135:L135"/>
    <mergeCell ref="A136:L136"/>
    <mergeCell ref="A201:F201"/>
    <mergeCell ref="G201:H201"/>
    <mergeCell ref="I201:J201"/>
    <mergeCell ref="K201:L201"/>
    <mergeCell ref="A202:L202"/>
    <mergeCell ref="A203:L203"/>
    <mergeCell ref="A268:F268"/>
    <mergeCell ref="G268:H268"/>
    <mergeCell ref="I268:J268"/>
    <mergeCell ref="K268:L268"/>
    <mergeCell ref="A392:L392"/>
    <mergeCell ref="A269:L269"/>
    <mergeCell ref="A270:L270"/>
    <mergeCell ref="A327:F327"/>
    <mergeCell ref="K327:L327"/>
    <mergeCell ref="A328:L328"/>
    <mergeCell ref="A329:L329"/>
    <mergeCell ref="A390:F390"/>
    <mergeCell ref="G390:H390"/>
    <mergeCell ref="I390:J390"/>
    <mergeCell ref="K390:L390"/>
    <mergeCell ref="A391:L391"/>
    <mergeCell ref="A517:L517"/>
    <mergeCell ref="A453:F453"/>
    <mergeCell ref="G453:H453"/>
    <mergeCell ref="I453:J453"/>
    <mergeCell ref="K453:L453"/>
    <mergeCell ref="A454:L454"/>
    <mergeCell ref="A455:L455"/>
    <mergeCell ref="A515:F515"/>
    <mergeCell ref="G515:H515"/>
    <mergeCell ref="I515:J515"/>
    <mergeCell ref="K515:L515"/>
    <mergeCell ref="A516:L516"/>
    <mergeCell ref="A644:L644"/>
    <mergeCell ref="A577:F577"/>
    <mergeCell ref="G577:H577"/>
    <mergeCell ref="I577:J577"/>
    <mergeCell ref="K577:L577"/>
    <mergeCell ref="A578:L578"/>
    <mergeCell ref="A579:L579"/>
    <mergeCell ref="A642:F642"/>
    <mergeCell ref="G642:H642"/>
    <mergeCell ref="I642:J642"/>
    <mergeCell ref="K642:L642"/>
    <mergeCell ref="A643:L643"/>
    <mergeCell ref="A776:L776"/>
    <mergeCell ref="A712:F712"/>
    <mergeCell ref="G712:H712"/>
    <mergeCell ref="I712:J712"/>
    <mergeCell ref="K712:L712"/>
    <mergeCell ref="A713:L713"/>
    <mergeCell ref="A714:L714"/>
    <mergeCell ref="A774:F774"/>
    <mergeCell ref="G774:H774"/>
    <mergeCell ref="I774:J774"/>
    <mergeCell ref="K774:L774"/>
    <mergeCell ref="A775:L775"/>
    <mergeCell ref="A842:L842"/>
    <mergeCell ref="D844:I844"/>
    <mergeCell ref="D845:I845"/>
    <mergeCell ref="D846:I846"/>
    <mergeCell ref="A837:F837"/>
    <mergeCell ref="G837:H837"/>
    <mergeCell ref="I837:J837"/>
    <mergeCell ref="K837:L837"/>
    <mergeCell ref="A839:F839"/>
    <mergeCell ref="G839:H839"/>
    <mergeCell ref="I839:J839"/>
    <mergeCell ref="K839:L839"/>
  </mergeCells>
  <printOptions horizontalCentered="1"/>
  <pageMargins left="0" right="0" top="0.39370078740157483" bottom="0" header="0.51181102362204722" footer="0.51181102362204722"/>
  <pageSetup paperSize="9" scale="50" firstPageNumber="0" orientation="landscape" horizontalDpi="300" verticalDpi="300" r:id="rId1"/>
  <rowBreaks count="2" manualBreakCount="2">
    <brk id="719" max="11" man="1"/>
    <brk id="77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58ED5"/>
  </sheetPr>
  <dimension ref="A1:O847"/>
  <sheetViews>
    <sheetView showGridLines="0" tabSelected="1" view="pageBreakPreview" topLeftCell="C822" zoomScale="64" zoomScaleNormal="84" zoomScaleSheetLayoutView="64" workbookViewId="0">
      <selection activeCell="G34" sqref="G34"/>
    </sheetView>
  </sheetViews>
  <sheetFormatPr defaultColWidth="9.140625" defaultRowHeight="15"/>
  <cols>
    <col min="1" max="2" width="11.42578125" customWidth="1"/>
    <col min="3" max="3" width="12.5703125" customWidth="1"/>
    <col min="4" max="4" width="99" customWidth="1"/>
    <col min="5" max="5" width="7.85546875" customWidth="1"/>
    <col min="6" max="6" width="11.140625" customWidth="1"/>
    <col min="7" max="7" width="17.7109375" customWidth="1"/>
    <col min="8" max="8" width="19.42578125" customWidth="1"/>
    <col min="9" max="9" width="16" customWidth="1"/>
    <col min="10" max="10" width="24.5703125" customWidth="1"/>
    <col min="11" max="11" width="17.7109375" customWidth="1"/>
    <col min="12" max="12" width="20.140625" customWidth="1"/>
    <col min="13" max="13" width="15.5703125" bestFit="1" customWidth="1"/>
    <col min="14" max="14" width="19.7109375" customWidth="1"/>
    <col min="15" max="15" width="16" customWidth="1"/>
    <col min="16" max="16" width="13" customWidth="1"/>
  </cols>
  <sheetData>
    <row r="1" spans="1:1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</row>
    <row r="9" spans="1:12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</row>
    <row r="10" spans="1:12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2" ht="18" customHeight="1">
      <c r="A11" s="211" t="s">
        <v>0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</row>
    <row r="12" spans="1:12" ht="15" customHeight="1">
      <c r="A12" s="212" t="s">
        <v>8538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</row>
    <row r="13" spans="1:12" ht="15.75" customHeight="1">
      <c r="A13" s="213" t="s">
        <v>8583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</row>
    <row r="14" spans="1:12" ht="13.5" customHeight="1" thickBot="1">
      <c r="A14" s="203" t="s">
        <v>8539</v>
      </c>
      <c r="B14" s="203"/>
      <c r="C14" s="203"/>
      <c r="D14" s="203"/>
      <c r="E14" s="1"/>
      <c r="F14" s="1"/>
      <c r="G14" s="1"/>
      <c r="H14" s="1"/>
      <c r="I14" s="1"/>
      <c r="J14" s="1"/>
      <c r="K14" s="1"/>
      <c r="L14" s="1"/>
    </row>
    <row r="15" spans="1:12" ht="33">
      <c r="A15" s="2" t="s">
        <v>1</v>
      </c>
      <c r="B15" s="3" t="s">
        <v>2</v>
      </c>
      <c r="C15" s="3" t="s">
        <v>3</v>
      </c>
      <c r="D15" s="4" t="s">
        <v>4</v>
      </c>
      <c r="E15" s="4" t="s">
        <v>5</v>
      </c>
      <c r="F15" s="5" t="s">
        <v>6</v>
      </c>
      <c r="G15" s="6" t="s">
        <v>8576</v>
      </c>
      <c r="H15" s="6" t="s">
        <v>8577</v>
      </c>
      <c r="I15" s="6" t="s">
        <v>8578</v>
      </c>
      <c r="J15" s="6" t="s">
        <v>8579</v>
      </c>
      <c r="K15" s="6" t="s">
        <v>8580</v>
      </c>
      <c r="L15" s="7" t="s">
        <v>8581</v>
      </c>
    </row>
    <row r="16" spans="1:12" ht="16.5">
      <c r="A16" s="8" t="s">
        <v>13</v>
      </c>
      <c r="B16" s="9"/>
      <c r="C16" s="9"/>
      <c r="D16" s="10" t="s">
        <v>14</v>
      </c>
      <c r="E16" s="9"/>
      <c r="F16" s="11"/>
      <c r="G16" s="12"/>
      <c r="H16" s="13">
        <f>SUM(H17:H26)</f>
        <v>12840.135409125001</v>
      </c>
      <c r="I16" s="13"/>
      <c r="J16" s="13">
        <f>SUM(J17:J26)</f>
        <v>3540.4720403474998</v>
      </c>
      <c r="K16" s="13"/>
      <c r="L16" s="14">
        <f>SUM(L17:L26)</f>
        <v>16380.6074494725</v>
      </c>
    </row>
    <row r="17" spans="1:12" s="60" customFormat="1" ht="16.5">
      <c r="A17" s="23" t="s">
        <v>15</v>
      </c>
      <c r="B17" s="23" t="s">
        <v>16</v>
      </c>
      <c r="C17" s="16" t="s">
        <v>17</v>
      </c>
      <c r="D17" s="17" t="s">
        <v>18</v>
      </c>
      <c r="E17" s="18" t="s">
        <v>19</v>
      </c>
      <c r="F17" s="19">
        <v>6</v>
      </c>
      <c r="G17" s="20">
        <f>(VLOOKUP(C17,Planilha7!A9:F4109,4,0)*1.2203)</f>
        <v>691.81247599999995</v>
      </c>
      <c r="H17" s="21">
        <f>F17*G17</f>
        <v>4150.8748559999995</v>
      </c>
      <c r="I17" s="20">
        <f>(VLOOKUP(C17,Planilha7!A9:F4109,5,0)*1.2203)</f>
        <v>93.853272999999987</v>
      </c>
      <c r="J17" s="21">
        <f>F17*I17</f>
        <v>563.1196379999999</v>
      </c>
      <c r="K17" s="20">
        <f>G17+I17</f>
        <v>785.66574899999989</v>
      </c>
      <c r="L17" s="21">
        <f>F17*K17</f>
        <v>4713.9944939999996</v>
      </c>
    </row>
    <row r="18" spans="1:12" s="60" customFormat="1" ht="16.5">
      <c r="A18" s="23" t="s">
        <v>20</v>
      </c>
      <c r="B18" s="23" t="s">
        <v>21</v>
      </c>
      <c r="C18" s="16" t="s">
        <v>22</v>
      </c>
      <c r="D18" s="17" t="s">
        <v>23</v>
      </c>
      <c r="E18" s="18" t="s">
        <v>24</v>
      </c>
      <c r="F18" s="19">
        <v>1</v>
      </c>
      <c r="G18" s="20">
        <f>1515.5*1.2203</f>
        <v>1849.36465</v>
      </c>
      <c r="H18" s="21">
        <f t="shared" ref="H18:H26" si="0">F18*G18</f>
        <v>1849.36465</v>
      </c>
      <c r="I18" s="20">
        <f>394.785*1.2203</f>
        <v>481.75613550000003</v>
      </c>
      <c r="J18" s="21">
        <f t="shared" ref="J18:J26" si="1">F18*I18</f>
        <v>481.75613550000003</v>
      </c>
      <c r="K18" s="20">
        <f t="shared" ref="K18:K26" si="2">G18+I18</f>
        <v>2331.1207855000002</v>
      </c>
      <c r="L18" s="21">
        <f t="shared" ref="L18:L26" si="3">F18*K18</f>
        <v>2331.1207855000002</v>
      </c>
    </row>
    <row r="19" spans="1:12" s="60" customFormat="1" ht="16.5">
      <c r="A19" s="23" t="s">
        <v>25</v>
      </c>
      <c r="B19" s="23" t="s">
        <v>21</v>
      </c>
      <c r="C19" s="16" t="s">
        <v>26</v>
      </c>
      <c r="D19" s="17" t="s">
        <v>27</v>
      </c>
      <c r="E19" s="18" t="s">
        <v>24</v>
      </c>
      <c r="F19" s="19">
        <v>1</v>
      </c>
      <c r="G19" s="20">
        <f>1786.77*1.2203</f>
        <v>2180.3954309999999</v>
      </c>
      <c r="H19" s="21">
        <f t="shared" si="0"/>
        <v>2180.3954309999999</v>
      </c>
      <c r="I19" s="20">
        <f>291.06*1.2203</f>
        <v>355.18051800000001</v>
      </c>
      <c r="J19" s="21">
        <f t="shared" si="1"/>
        <v>355.18051800000001</v>
      </c>
      <c r="K19" s="20">
        <f t="shared" si="2"/>
        <v>2535.575949</v>
      </c>
      <c r="L19" s="21">
        <f t="shared" si="3"/>
        <v>2535.575949</v>
      </c>
    </row>
    <row r="20" spans="1:12" s="60" customFormat="1" ht="16.5">
      <c r="A20" s="23" t="s">
        <v>28</v>
      </c>
      <c r="B20" s="23" t="s">
        <v>16</v>
      </c>
      <c r="C20" s="16" t="s">
        <v>29</v>
      </c>
      <c r="D20" s="17" t="s">
        <v>30</v>
      </c>
      <c r="E20" s="18" t="s">
        <v>31</v>
      </c>
      <c r="F20" s="19">
        <v>34.1</v>
      </c>
      <c r="G20" s="20">
        <f>(VLOOKUP(C20,Planilha7!A12:F4112,4,0)*1.2203)</f>
        <v>128.87588299999999</v>
      </c>
      <c r="H20" s="21">
        <f t="shared" si="0"/>
        <v>4394.6676103</v>
      </c>
      <c r="I20" s="20">
        <f>(VLOOKUP(C20,Planilha7!A12:F4112,5,0)*1.2203)</f>
        <v>18.450935999999999</v>
      </c>
      <c r="J20" s="21">
        <f t="shared" si="1"/>
        <v>629.17691760000002</v>
      </c>
      <c r="K20" s="20">
        <f t="shared" si="2"/>
        <v>147.326819</v>
      </c>
      <c r="L20" s="21">
        <f t="shared" si="3"/>
        <v>5023.8445278999998</v>
      </c>
    </row>
    <row r="21" spans="1:12" s="60" customFormat="1" ht="28.9" customHeight="1">
      <c r="A21" s="23" t="s">
        <v>32</v>
      </c>
      <c r="B21" s="23" t="s">
        <v>16</v>
      </c>
      <c r="C21" s="16" t="s">
        <v>33</v>
      </c>
      <c r="D21" s="17" t="s">
        <v>34</v>
      </c>
      <c r="E21" s="18" t="s">
        <v>31</v>
      </c>
      <c r="F21" s="19">
        <v>4.7</v>
      </c>
      <c r="G21" s="20">
        <f>(VLOOKUP(C21,Planilha7!A13:F4113,4,0)*1.2203)</f>
        <v>5.0032299999999994</v>
      </c>
      <c r="H21" s="21">
        <f t="shared" si="0"/>
        <v>23.515180999999998</v>
      </c>
      <c r="I21" s="20">
        <f>(VLOOKUP(C21,Planilha7!A13:F4113,5,0)*1.2203)</f>
        <v>2.8188930000000001</v>
      </c>
      <c r="J21" s="21">
        <f t="shared" si="1"/>
        <v>13.248797100000001</v>
      </c>
      <c r="K21" s="20">
        <f t="shared" si="2"/>
        <v>7.8221229999999995</v>
      </c>
      <c r="L21" s="21">
        <f t="shared" si="3"/>
        <v>36.763978099999996</v>
      </c>
    </row>
    <row r="22" spans="1:12" s="60" customFormat="1" ht="33">
      <c r="A22" s="23" t="s">
        <v>35</v>
      </c>
      <c r="B22" s="23" t="s">
        <v>16</v>
      </c>
      <c r="C22" s="16" t="s">
        <v>36</v>
      </c>
      <c r="D22" s="17" t="s">
        <v>37</v>
      </c>
      <c r="E22" s="18" t="s">
        <v>24</v>
      </c>
      <c r="F22" s="19">
        <v>1</v>
      </c>
      <c r="G22" s="20">
        <f>(VLOOKUP(C22,Planilha7!A14:F4114,4,0)*1.2203)</f>
        <v>105.29968700000001</v>
      </c>
      <c r="H22" s="21">
        <f t="shared" si="0"/>
        <v>105.29968700000001</v>
      </c>
      <c r="I22" s="20">
        <f>(VLOOKUP(C22,Planilha7!A14:F4114,5,0)*1.2203)</f>
        <v>23.063669999999998</v>
      </c>
      <c r="J22" s="21">
        <f t="shared" si="1"/>
        <v>23.063669999999998</v>
      </c>
      <c r="K22" s="20">
        <f t="shared" si="2"/>
        <v>128.36335700000001</v>
      </c>
      <c r="L22" s="21">
        <f t="shared" si="3"/>
        <v>128.36335700000001</v>
      </c>
    </row>
    <row r="23" spans="1:12" s="60" customFormat="1" ht="16.5">
      <c r="A23" s="23" t="s">
        <v>38</v>
      </c>
      <c r="B23" s="23" t="s">
        <v>16</v>
      </c>
      <c r="C23" s="16" t="s">
        <v>39</v>
      </c>
      <c r="D23" s="17" t="s">
        <v>40</v>
      </c>
      <c r="E23" s="18" t="s">
        <v>19</v>
      </c>
      <c r="F23" s="19">
        <v>29.61</v>
      </c>
      <c r="G23" s="20">
        <f>(VLOOKUP(C23,Planilha7!A15:F4115,4,0)*1.2203)</f>
        <v>0</v>
      </c>
      <c r="H23" s="21">
        <f t="shared" si="0"/>
        <v>0</v>
      </c>
      <c r="I23" s="20">
        <f>(VLOOKUP(C23,Planilha7!A15:F4115,5,0)*1.2203)</f>
        <v>31.703393999999999</v>
      </c>
      <c r="J23" s="21">
        <f t="shared" si="1"/>
        <v>938.73749634000001</v>
      </c>
      <c r="K23" s="20">
        <f t="shared" si="2"/>
        <v>31.703393999999999</v>
      </c>
      <c r="L23" s="21">
        <f t="shared" si="3"/>
        <v>938.73749634000001</v>
      </c>
    </row>
    <row r="24" spans="1:12" s="60" customFormat="1" ht="16.5">
      <c r="A24" s="23" t="s">
        <v>41</v>
      </c>
      <c r="B24" s="23" t="s">
        <v>16</v>
      </c>
      <c r="C24" s="16" t="s">
        <v>42</v>
      </c>
      <c r="D24" s="17" t="s">
        <v>43</v>
      </c>
      <c r="E24" s="18" t="s">
        <v>44</v>
      </c>
      <c r="F24" s="19">
        <v>1.1025</v>
      </c>
      <c r="G24" s="20">
        <f>(VLOOKUP(C24,Planilha7!A16:F4116,4,0)*1.2203)</f>
        <v>0</v>
      </c>
      <c r="H24" s="21">
        <f t="shared" si="0"/>
        <v>0</v>
      </c>
      <c r="I24" s="20">
        <f>(VLOOKUP(C24,Planilha7!A16:F4116,5,0)*1.2203)</f>
        <v>81.760099999999994</v>
      </c>
      <c r="J24" s="21">
        <f t="shared" si="1"/>
        <v>90.140510249999991</v>
      </c>
      <c r="K24" s="20">
        <f t="shared" si="2"/>
        <v>81.760099999999994</v>
      </c>
      <c r="L24" s="21">
        <f t="shared" si="3"/>
        <v>90.140510249999991</v>
      </c>
    </row>
    <row r="25" spans="1:12" s="60" customFormat="1" ht="16.5">
      <c r="A25" s="23" t="s">
        <v>45</v>
      </c>
      <c r="B25" s="23" t="s">
        <v>16</v>
      </c>
      <c r="C25" s="16" t="s">
        <v>46</v>
      </c>
      <c r="D25" s="17" t="s">
        <v>47</v>
      </c>
      <c r="E25" s="18" t="s">
        <v>44</v>
      </c>
      <c r="F25" s="19">
        <v>7.0536000000000003</v>
      </c>
      <c r="G25" s="20">
        <f>(VLOOKUP(C25,Planilha7!A17:F4117,4,0)*1.2203)</f>
        <v>0</v>
      </c>
      <c r="H25" s="21">
        <f t="shared" si="0"/>
        <v>0</v>
      </c>
      <c r="I25" s="20">
        <f>(VLOOKUP(C25,Planilha7!A17:F4117,5,0)*1.2203)</f>
        <v>61.320074999999996</v>
      </c>
      <c r="J25" s="21">
        <f t="shared" si="1"/>
        <v>432.52728101999998</v>
      </c>
      <c r="K25" s="20">
        <f t="shared" si="2"/>
        <v>61.320074999999996</v>
      </c>
      <c r="L25" s="21">
        <f t="shared" si="3"/>
        <v>432.52728101999998</v>
      </c>
    </row>
    <row r="26" spans="1:12" s="60" customFormat="1" ht="33">
      <c r="A26" s="23" t="s">
        <v>48</v>
      </c>
      <c r="B26" s="23" t="s">
        <v>16</v>
      </c>
      <c r="C26" s="16" t="s">
        <v>49</v>
      </c>
      <c r="D26" s="17" t="s">
        <v>50</v>
      </c>
      <c r="E26" s="18" t="s">
        <v>44</v>
      </c>
      <c r="F26" s="19">
        <v>1.1025</v>
      </c>
      <c r="G26" s="20">
        <f>(VLOOKUP(C26,Planilha7!A18:F4118,4,0)*1.2203)</f>
        <v>123.37232999999999</v>
      </c>
      <c r="H26" s="21">
        <f t="shared" si="0"/>
        <v>136.01799382499999</v>
      </c>
      <c r="I26" s="20">
        <f>(VLOOKUP(C26,Planilha7!A18:F4118,5,0)*1.2203)</f>
        <v>12.264015000000001</v>
      </c>
      <c r="J26" s="21">
        <f t="shared" si="1"/>
        <v>13.521076537500001</v>
      </c>
      <c r="K26" s="20">
        <f t="shared" si="2"/>
        <v>135.63634500000001</v>
      </c>
      <c r="L26" s="21">
        <f t="shared" si="3"/>
        <v>149.53907036250001</v>
      </c>
    </row>
    <row r="27" spans="1:12" ht="16.5">
      <c r="A27" s="24"/>
      <c r="B27" s="25"/>
      <c r="C27" s="25"/>
      <c r="D27" s="26"/>
      <c r="E27" s="26"/>
      <c r="F27" s="26"/>
      <c r="G27" s="26"/>
      <c r="H27" s="26"/>
      <c r="I27" s="20"/>
      <c r="J27" s="26"/>
      <c r="K27" s="26"/>
      <c r="L27" s="26"/>
    </row>
    <row r="28" spans="1:12" ht="16.5">
      <c r="A28" s="27" t="s">
        <v>51</v>
      </c>
      <c r="B28" s="28"/>
      <c r="C28" s="28"/>
      <c r="D28" s="29" t="s">
        <v>52</v>
      </c>
      <c r="E28" s="28"/>
      <c r="F28" s="30"/>
      <c r="G28" s="31"/>
      <c r="H28" s="32">
        <f>ROUND(H29+H42+H59,2)</f>
        <v>96210.64</v>
      </c>
      <c r="I28" s="31"/>
      <c r="J28" s="32">
        <f>ROUND(J29+J42+J59,2)</f>
        <v>40787.56</v>
      </c>
      <c r="K28" s="32"/>
      <c r="L28" s="33">
        <f>SUM(L29,L59,L42)</f>
        <v>136998.19646279427</v>
      </c>
    </row>
    <row r="29" spans="1:12" ht="16.5">
      <c r="A29" s="34" t="s">
        <v>53</v>
      </c>
      <c r="B29" s="35"/>
      <c r="C29" s="35"/>
      <c r="D29" s="36" t="s">
        <v>54</v>
      </c>
      <c r="E29" s="35"/>
      <c r="F29" s="37"/>
      <c r="G29" s="38"/>
      <c r="H29" s="39">
        <f>SUM(H30:H40)</f>
        <v>63805.345929315459</v>
      </c>
      <c r="I29" s="38"/>
      <c r="J29" s="39">
        <f>SUM(J30:J40)</f>
        <v>22236.367311178834</v>
      </c>
      <c r="K29" s="39"/>
      <c r="L29" s="40">
        <f>SUM(L30:L40)</f>
        <v>86041.713240494282</v>
      </c>
    </row>
    <row r="30" spans="1:12" s="60" customFormat="1" ht="16.5">
      <c r="A30" s="23" t="s">
        <v>55</v>
      </c>
      <c r="B30" s="23" t="s">
        <v>16</v>
      </c>
      <c r="C30" s="16" t="s">
        <v>56</v>
      </c>
      <c r="D30" s="17" t="s">
        <v>57</v>
      </c>
      <c r="E30" s="18" t="s">
        <v>24</v>
      </c>
      <c r="F30" s="19">
        <v>1</v>
      </c>
      <c r="G30" s="20">
        <f>(VLOOKUP(C30,Planilha7!A18:F4118,4,0)*1.2203)</f>
        <v>492.36664400000001</v>
      </c>
      <c r="H30" s="21">
        <f>F30*G30</f>
        <v>492.36664400000001</v>
      </c>
      <c r="I30" s="20">
        <f>(VLOOKUP(C30,Planilha7!A22:F4122,5,0)*1.2203)</f>
        <v>23.063669999999998</v>
      </c>
      <c r="J30" s="21">
        <f>F30*I30</f>
        <v>23.063669999999998</v>
      </c>
      <c r="K30" s="20">
        <f>G30+I30</f>
        <v>515.43031399999995</v>
      </c>
      <c r="L30" s="21">
        <f>F30*K30</f>
        <v>515.43031399999995</v>
      </c>
    </row>
    <row r="31" spans="1:12" s="60" customFormat="1" ht="16.5">
      <c r="A31" s="23" t="s">
        <v>58</v>
      </c>
      <c r="B31" s="23" t="s">
        <v>16</v>
      </c>
      <c r="C31" s="16" t="s">
        <v>59</v>
      </c>
      <c r="D31" s="17" t="s">
        <v>60</v>
      </c>
      <c r="E31" s="18" t="s">
        <v>24</v>
      </c>
      <c r="F31" s="19">
        <v>1</v>
      </c>
      <c r="G31" s="20">
        <f>(VLOOKUP(C31,Planilha7!A19:F4119,4,0)*1.2203)</f>
        <v>522.53246000000001</v>
      </c>
      <c r="H31" s="21">
        <f t="shared" ref="H31:H40" si="4">F31*G31</f>
        <v>522.53246000000001</v>
      </c>
      <c r="I31" s="20">
        <f>(VLOOKUP(C31,Planilha7!A23:F4123,5,0)*1.2203)</f>
        <v>23.063669999999998</v>
      </c>
      <c r="J31" s="21">
        <f t="shared" ref="J31:J40" si="5">F31*I31</f>
        <v>23.063669999999998</v>
      </c>
      <c r="K31" s="20">
        <f t="shared" ref="K31:K40" si="6">G31+I31</f>
        <v>545.59613000000002</v>
      </c>
      <c r="L31" s="21">
        <f t="shared" ref="L31:L40" si="7">F31*K31</f>
        <v>545.59613000000002</v>
      </c>
    </row>
    <row r="32" spans="1:12" s="60" customFormat="1" ht="15.6" customHeight="1">
      <c r="A32" s="23" t="s">
        <v>61</v>
      </c>
      <c r="B32" s="23" t="s">
        <v>16</v>
      </c>
      <c r="C32" s="16" t="s">
        <v>62</v>
      </c>
      <c r="D32" s="17" t="s">
        <v>63</v>
      </c>
      <c r="E32" s="18" t="s">
        <v>24</v>
      </c>
      <c r="F32" s="19">
        <v>1</v>
      </c>
      <c r="G32" s="20">
        <f>(VLOOKUP(C32,Planilha7!A20:F4120,4,0)*1.2203)</f>
        <v>606.03758899999991</v>
      </c>
      <c r="H32" s="21">
        <f t="shared" si="4"/>
        <v>606.03758899999991</v>
      </c>
      <c r="I32" s="20">
        <f>(VLOOKUP(C32,Planilha7!A24:F4124,5,0)*1.2203)</f>
        <v>102.480794</v>
      </c>
      <c r="J32" s="21">
        <f t="shared" si="5"/>
        <v>102.480794</v>
      </c>
      <c r="K32" s="20">
        <f t="shared" si="6"/>
        <v>708.51838299999986</v>
      </c>
      <c r="L32" s="21">
        <f t="shared" si="7"/>
        <v>708.51838299999986</v>
      </c>
    </row>
    <row r="33" spans="1:12" s="60" customFormat="1" ht="33">
      <c r="A33" s="23" t="s">
        <v>64</v>
      </c>
      <c r="B33" s="23" t="s">
        <v>16</v>
      </c>
      <c r="C33" s="16" t="s">
        <v>65</v>
      </c>
      <c r="D33" s="17" t="s">
        <v>66</v>
      </c>
      <c r="E33" s="18" t="s">
        <v>24</v>
      </c>
      <c r="F33" s="19">
        <v>1</v>
      </c>
      <c r="G33" s="20">
        <f>(VLOOKUP(C33,Planilha7!A21:F4121,4,0)*1.2203)</f>
        <v>565.04771200000005</v>
      </c>
      <c r="H33" s="21">
        <f t="shared" si="4"/>
        <v>565.04771200000005</v>
      </c>
      <c r="I33" s="20">
        <f>(VLOOKUP(C33,Planilha7!A25:F4125,5,0)*1.2203)</f>
        <v>61.600743999999992</v>
      </c>
      <c r="J33" s="21">
        <f t="shared" si="5"/>
        <v>61.600743999999992</v>
      </c>
      <c r="K33" s="20">
        <f t="shared" si="6"/>
        <v>626.64845600000001</v>
      </c>
      <c r="L33" s="21">
        <f t="shared" si="7"/>
        <v>626.64845600000001</v>
      </c>
    </row>
    <row r="34" spans="1:12" s="60" customFormat="1" ht="31.5" customHeight="1">
      <c r="A34" s="23" t="s">
        <v>67</v>
      </c>
      <c r="B34" s="23" t="s">
        <v>16</v>
      </c>
      <c r="C34" s="16" t="s">
        <v>68</v>
      </c>
      <c r="D34" s="17" t="s">
        <v>69</v>
      </c>
      <c r="E34" s="18" t="s">
        <v>24</v>
      </c>
      <c r="F34" s="19">
        <v>1</v>
      </c>
      <c r="G34" s="20">
        <f>(VLOOKUP(C34,Planilha7!A22:F4122,4,0)*1.2203)</f>
        <v>395.01110999999997</v>
      </c>
      <c r="H34" s="21">
        <f t="shared" si="4"/>
        <v>395.01110999999997</v>
      </c>
      <c r="I34" s="20">
        <f>(VLOOKUP(C34,Planilha7!A26:F4126,5,0)*1.2203)</f>
        <v>76.866697000000002</v>
      </c>
      <c r="J34" s="21">
        <f t="shared" si="5"/>
        <v>76.866697000000002</v>
      </c>
      <c r="K34" s="20">
        <f t="shared" si="6"/>
        <v>471.87780699999996</v>
      </c>
      <c r="L34" s="21">
        <f t="shared" si="7"/>
        <v>471.87780699999996</v>
      </c>
    </row>
    <row r="35" spans="1:12" s="60" customFormat="1" ht="16.5">
      <c r="A35" s="23" t="s">
        <v>70</v>
      </c>
      <c r="B35" s="23" t="s">
        <v>16</v>
      </c>
      <c r="C35" s="16" t="s">
        <v>71</v>
      </c>
      <c r="D35" s="17" t="s">
        <v>72</v>
      </c>
      <c r="E35" s="18" t="s">
        <v>31</v>
      </c>
      <c r="F35" s="19">
        <v>5.42</v>
      </c>
      <c r="G35" s="20">
        <f>(VLOOKUP(C35,Planilha7!A23:F4123,4,0)*1.2203)</f>
        <v>269.18597699999998</v>
      </c>
      <c r="H35" s="21">
        <f t="shared" si="4"/>
        <v>1458.9879953399998</v>
      </c>
      <c r="I35" s="20">
        <f>(VLOOKUP(C35,Planilha7!A27:F4127,5,0)*1.2203)</f>
        <v>115.293944</v>
      </c>
      <c r="J35" s="21">
        <f t="shared" si="5"/>
        <v>624.89317647999997</v>
      </c>
      <c r="K35" s="20">
        <f t="shared" si="6"/>
        <v>384.47992099999999</v>
      </c>
      <c r="L35" s="21">
        <f t="shared" si="7"/>
        <v>2083.88117182</v>
      </c>
    </row>
    <row r="36" spans="1:12" s="60" customFormat="1" ht="16.5">
      <c r="A36" s="23" t="s">
        <v>73</v>
      </c>
      <c r="B36" s="23" t="s">
        <v>16</v>
      </c>
      <c r="C36" s="16" t="s">
        <v>74</v>
      </c>
      <c r="D36" s="17" t="s">
        <v>75</v>
      </c>
      <c r="E36" s="18" t="s">
        <v>31</v>
      </c>
      <c r="F36" s="19">
        <v>169.03</v>
      </c>
      <c r="G36" s="20">
        <f>(VLOOKUP(C36,Planilha7!A24:F4124,4,0)*1.2203)</f>
        <v>235.542306</v>
      </c>
      <c r="H36" s="21">
        <f t="shared" si="4"/>
        <v>39813.715983180002</v>
      </c>
      <c r="I36" s="20">
        <f>(VLOOKUP(C36,Planilha7!A28:F4128,5,0)*1.2203)</f>
        <v>102.480794</v>
      </c>
      <c r="J36" s="21">
        <f t="shared" si="5"/>
        <v>17322.328609820001</v>
      </c>
      <c r="K36" s="20">
        <f t="shared" si="6"/>
        <v>338.0231</v>
      </c>
      <c r="L36" s="21">
        <f t="shared" si="7"/>
        <v>57136.044592999999</v>
      </c>
    </row>
    <row r="37" spans="1:12" s="60" customFormat="1" ht="16.5">
      <c r="A37" s="23" t="s">
        <v>76</v>
      </c>
      <c r="B37" s="23" t="s">
        <v>16</v>
      </c>
      <c r="C37" s="16" t="s">
        <v>77</v>
      </c>
      <c r="D37" s="17" t="s">
        <v>78</v>
      </c>
      <c r="E37" s="18" t="s">
        <v>24</v>
      </c>
      <c r="F37" s="19">
        <v>1</v>
      </c>
      <c r="G37" s="20">
        <f>(VLOOKUP(C37,Planilha7!A25:F4125,4,0)*1.2203)</f>
        <v>6353.3333109999994</v>
      </c>
      <c r="H37" s="21">
        <f t="shared" si="4"/>
        <v>6353.3333109999994</v>
      </c>
      <c r="I37" s="20">
        <f>(VLOOKUP(C37,Planilha7!A29:F4129,5,0)*1.2203)</f>
        <v>286.72168799999997</v>
      </c>
      <c r="J37" s="21">
        <f t="shared" si="5"/>
        <v>286.72168799999997</v>
      </c>
      <c r="K37" s="20">
        <f t="shared" si="6"/>
        <v>6640.054998999999</v>
      </c>
      <c r="L37" s="21">
        <f t="shared" si="7"/>
        <v>6640.054998999999</v>
      </c>
    </row>
    <row r="38" spans="1:12" s="60" customFormat="1" ht="15.95" customHeight="1">
      <c r="A38" s="23" t="s">
        <v>79</v>
      </c>
      <c r="B38" s="23" t="s">
        <v>16</v>
      </c>
      <c r="C38" s="16" t="s">
        <v>80</v>
      </c>
      <c r="D38" s="17" t="s">
        <v>81</v>
      </c>
      <c r="E38" s="18" t="s">
        <v>19</v>
      </c>
      <c r="F38" s="19">
        <v>84.419552491999994</v>
      </c>
      <c r="G38" s="20">
        <f>(VLOOKUP(C38,Planilha7!A26:F4126,4,0)*1.2203)</f>
        <v>18.231282</v>
      </c>
      <c r="H38" s="21">
        <f t="shared" si="4"/>
        <v>1539.0766677954546</v>
      </c>
      <c r="I38" s="20">
        <f>(VLOOKUP(C38,Planilha7!A30:F4130,5,0)*1.2203)</f>
        <v>30.129207000000001</v>
      </c>
      <c r="J38" s="21">
        <f t="shared" si="5"/>
        <v>2543.4941718788336</v>
      </c>
      <c r="K38" s="20">
        <f t="shared" si="6"/>
        <v>48.360489000000001</v>
      </c>
      <c r="L38" s="21">
        <f t="shared" si="7"/>
        <v>4082.5708396742884</v>
      </c>
    </row>
    <row r="39" spans="1:12" s="60" customFormat="1" ht="16.5">
      <c r="A39" s="23" t="s">
        <v>82</v>
      </c>
      <c r="B39" s="23" t="s">
        <v>16</v>
      </c>
      <c r="C39" s="16" t="s">
        <v>83</v>
      </c>
      <c r="D39" s="17" t="s">
        <v>84</v>
      </c>
      <c r="E39" s="18" t="s">
        <v>24</v>
      </c>
      <c r="F39" s="19">
        <v>4</v>
      </c>
      <c r="G39" s="20">
        <f>(VLOOKUP(C39,Planilha7!A27:F4127,4,0)*1.2203)</f>
        <v>2819.25909</v>
      </c>
      <c r="H39" s="21">
        <f t="shared" si="4"/>
        <v>11277.03636</v>
      </c>
      <c r="I39" s="20">
        <f>(VLOOKUP(C39,Planilha7!A31:F4131,5,0)*1.2203)</f>
        <v>266.45250499999997</v>
      </c>
      <c r="J39" s="21">
        <f t="shared" si="5"/>
        <v>1065.8100199999999</v>
      </c>
      <c r="K39" s="20">
        <f t="shared" si="6"/>
        <v>3085.7115949999998</v>
      </c>
      <c r="L39" s="21">
        <f t="shared" si="7"/>
        <v>12342.846379999999</v>
      </c>
    </row>
    <row r="40" spans="1:12" s="60" customFormat="1" ht="16.5">
      <c r="A40" s="23" t="s">
        <v>85</v>
      </c>
      <c r="B40" s="23" t="s">
        <v>21</v>
      </c>
      <c r="C40" s="16" t="s">
        <v>86</v>
      </c>
      <c r="D40" s="17" t="s">
        <v>87</v>
      </c>
      <c r="E40" s="18" t="s">
        <v>24</v>
      </c>
      <c r="F40" s="19">
        <v>1</v>
      </c>
      <c r="G40" s="20">
        <f>640.99*1.2203</f>
        <v>782.20009700000003</v>
      </c>
      <c r="H40" s="21">
        <f t="shared" si="4"/>
        <v>782.20009700000003</v>
      </c>
      <c r="I40" s="20">
        <f>86.9*1.2203</f>
        <v>106.04407</v>
      </c>
      <c r="J40" s="21">
        <f t="shared" si="5"/>
        <v>106.04407</v>
      </c>
      <c r="K40" s="20">
        <f t="shared" si="6"/>
        <v>888.24416700000006</v>
      </c>
      <c r="L40" s="21">
        <f t="shared" si="7"/>
        <v>888.24416700000006</v>
      </c>
    </row>
    <row r="41" spans="1:12" ht="16.5">
      <c r="A41" s="24"/>
      <c r="B41" s="25"/>
      <c r="C41" s="25"/>
      <c r="D41" s="26"/>
      <c r="E41" s="26"/>
      <c r="F41" s="26"/>
      <c r="G41" s="26"/>
      <c r="H41" s="26"/>
      <c r="I41" s="20"/>
      <c r="J41" s="26"/>
      <c r="K41" s="26"/>
      <c r="L41" s="26"/>
    </row>
    <row r="42" spans="1:12" ht="16.5">
      <c r="A42" s="34" t="s">
        <v>88</v>
      </c>
      <c r="B42" s="35"/>
      <c r="C42" s="35"/>
      <c r="D42" s="36" t="s">
        <v>89</v>
      </c>
      <c r="E42" s="35"/>
      <c r="F42" s="37"/>
      <c r="G42" s="38"/>
      <c r="H42" s="39">
        <f>SUM(H43:H57)</f>
        <v>18306.383655080001</v>
      </c>
      <c r="I42" s="38"/>
      <c r="J42" s="39">
        <f>SUM(J43:J57)</f>
        <v>16394.678515219999</v>
      </c>
      <c r="K42" s="39"/>
      <c r="L42" s="40">
        <f>SUM(L43:L57)</f>
        <v>34701.0621703</v>
      </c>
    </row>
    <row r="43" spans="1:12" s="60" customFormat="1" ht="16.5">
      <c r="A43" s="48" t="s">
        <v>90</v>
      </c>
      <c r="B43" s="23" t="s">
        <v>16</v>
      </c>
      <c r="C43" s="16" t="s">
        <v>91</v>
      </c>
      <c r="D43" s="17" t="s">
        <v>92</v>
      </c>
      <c r="E43" s="18" t="s">
        <v>24</v>
      </c>
      <c r="F43" s="19">
        <v>5</v>
      </c>
      <c r="G43" s="20">
        <f>(VLOOKUP(C43,Planilha7!A18:F4118,4,0)*1.2203)</f>
        <v>103.61567299999999</v>
      </c>
      <c r="H43" s="21">
        <f>F43*G43</f>
        <v>518.07836499999996</v>
      </c>
      <c r="I43" s="20">
        <f>(VLOOKUP(C43,Planilha7!A35:F4135,5,0)*1.2203)</f>
        <v>15.375779999999999</v>
      </c>
      <c r="J43" s="21">
        <f>F43*I43</f>
        <v>76.878899999999987</v>
      </c>
      <c r="K43" s="20">
        <f>G43+I43</f>
        <v>118.99145299999998</v>
      </c>
      <c r="L43" s="22">
        <f>F43*K43</f>
        <v>594.95726499999989</v>
      </c>
    </row>
    <row r="44" spans="1:12" s="60" customFormat="1" ht="16.5">
      <c r="A44" s="48" t="s">
        <v>93</v>
      </c>
      <c r="B44" s="23" t="s">
        <v>16</v>
      </c>
      <c r="C44" s="16" t="s">
        <v>94</v>
      </c>
      <c r="D44" s="17" t="s">
        <v>95</v>
      </c>
      <c r="E44" s="18" t="s">
        <v>24</v>
      </c>
      <c r="F44" s="19">
        <v>4</v>
      </c>
      <c r="G44" s="20">
        <f>(VLOOKUP(C44,Planilha7!A19:F4119,4,0)*1.2203)</f>
        <v>91.961807999999991</v>
      </c>
      <c r="H44" s="21">
        <f t="shared" ref="H44:H57" si="8">F44*G44</f>
        <v>367.84723199999996</v>
      </c>
      <c r="I44" s="20">
        <f>(VLOOKUP(C44,Planilha7!A36:F4136,5,0)*1.2203)</f>
        <v>15.375779999999999</v>
      </c>
      <c r="J44" s="21">
        <f t="shared" ref="J44:J57" si="9">F44*I44</f>
        <v>61.503119999999996</v>
      </c>
      <c r="K44" s="20">
        <f t="shared" ref="K44:K57" si="10">G44+I44</f>
        <v>107.33758799999998</v>
      </c>
      <c r="L44" s="22">
        <f t="shared" ref="L44:L57" si="11">F44*K44</f>
        <v>429.35035199999993</v>
      </c>
    </row>
    <row r="45" spans="1:12" s="60" customFormat="1" ht="16.5">
      <c r="A45" s="48" t="s">
        <v>96</v>
      </c>
      <c r="B45" s="23" t="s">
        <v>16</v>
      </c>
      <c r="C45" s="16" t="s">
        <v>97</v>
      </c>
      <c r="D45" s="17" t="s">
        <v>98</v>
      </c>
      <c r="E45" s="18" t="s">
        <v>24</v>
      </c>
      <c r="F45" s="19">
        <v>4</v>
      </c>
      <c r="G45" s="20">
        <f>(VLOOKUP(C45,Planilha7!A20:F4120,4,0)*1.2203)</f>
        <v>367.85943499999996</v>
      </c>
      <c r="H45" s="21">
        <f t="shared" si="8"/>
        <v>1471.4377399999998</v>
      </c>
      <c r="I45" s="20">
        <f>(VLOOKUP(C45,Planilha7!A37:F4137,5,0)*1.2203)</f>
        <v>15.375779999999999</v>
      </c>
      <c r="J45" s="21">
        <f t="shared" si="9"/>
        <v>61.503119999999996</v>
      </c>
      <c r="K45" s="20">
        <f t="shared" si="10"/>
        <v>383.23521499999998</v>
      </c>
      <c r="L45" s="22">
        <f t="shared" si="11"/>
        <v>1532.9408599999999</v>
      </c>
    </row>
    <row r="46" spans="1:12" s="60" customFormat="1" ht="33">
      <c r="A46" s="48" t="s">
        <v>99</v>
      </c>
      <c r="B46" s="23" t="s">
        <v>16</v>
      </c>
      <c r="C46" s="16" t="s">
        <v>100</v>
      </c>
      <c r="D46" s="17" t="s">
        <v>101</v>
      </c>
      <c r="E46" s="18" t="s">
        <v>24</v>
      </c>
      <c r="F46" s="19">
        <v>1</v>
      </c>
      <c r="G46" s="20">
        <f>(VLOOKUP(C46,Planilha7!A21:F4121,4,0)*1.2203)</f>
        <v>926.90327100000002</v>
      </c>
      <c r="H46" s="21">
        <f t="shared" si="8"/>
        <v>926.90327100000002</v>
      </c>
      <c r="I46" s="20">
        <f>(VLOOKUP(C46,Planilha7!A38:F4138,5,0)*1.2203)</f>
        <v>16.413034999999997</v>
      </c>
      <c r="J46" s="21">
        <f t="shared" si="9"/>
        <v>16.413034999999997</v>
      </c>
      <c r="K46" s="20">
        <f t="shared" si="10"/>
        <v>943.31630600000005</v>
      </c>
      <c r="L46" s="22">
        <f t="shared" si="11"/>
        <v>943.31630600000005</v>
      </c>
    </row>
    <row r="47" spans="1:12" s="60" customFormat="1" ht="33">
      <c r="A47" s="48" t="s">
        <v>102</v>
      </c>
      <c r="B47" s="23" t="s">
        <v>16</v>
      </c>
      <c r="C47" s="16" t="s">
        <v>103</v>
      </c>
      <c r="D47" s="17" t="s">
        <v>104</v>
      </c>
      <c r="E47" s="18" t="s">
        <v>24</v>
      </c>
      <c r="F47" s="19">
        <v>20</v>
      </c>
      <c r="G47" s="20">
        <f>(VLOOKUP(C47,Planilha7!A22:F4122,4,0)*1.2203)</f>
        <v>107.715881</v>
      </c>
      <c r="H47" s="21">
        <f t="shared" si="8"/>
        <v>2154.3176199999998</v>
      </c>
      <c r="I47" s="20">
        <f>(VLOOKUP(C47,Planilha7!A39:F4139,5,0)*1.2203)</f>
        <v>25.626300000000001</v>
      </c>
      <c r="J47" s="21">
        <f t="shared" si="9"/>
        <v>512.52600000000007</v>
      </c>
      <c r="K47" s="20">
        <f t="shared" si="10"/>
        <v>133.34218099999998</v>
      </c>
      <c r="L47" s="22">
        <f t="shared" si="11"/>
        <v>2666.8436199999996</v>
      </c>
    </row>
    <row r="48" spans="1:12" s="60" customFormat="1" ht="16.5">
      <c r="A48" s="48" t="s">
        <v>105</v>
      </c>
      <c r="B48" s="23" t="s">
        <v>21</v>
      </c>
      <c r="C48" s="16" t="s">
        <v>8534</v>
      </c>
      <c r="D48" s="17" t="s">
        <v>8535</v>
      </c>
      <c r="E48" s="18" t="s">
        <v>24</v>
      </c>
      <c r="F48" s="19">
        <v>1</v>
      </c>
      <c r="G48" s="20">
        <f>1232.17*1.2203</f>
        <v>1503.6170509999999</v>
      </c>
      <c r="H48" s="21">
        <f t="shared" si="8"/>
        <v>1503.6170509999999</v>
      </c>
      <c r="I48" s="20">
        <f>108.6*1.2203</f>
        <v>132.52457999999999</v>
      </c>
      <c r="J48" s="21">
        <f t="shared" si="9"/>
        <v>132.52457999999999</v>
      </c>
      <c r="K48" s="20">
        <f t="shared" si="10"/>
        <v>1636.141631</v>
      </c>
      <c r="L48" s="22">
        <f t="shared" si="11"/>
        <v>1636.141631</v>
      </c>
    </row>
    <row r="49" spans="1:12" s="60" customFormat="1" ht="33.75" customHeight="1">
      <c r="A49" s="48" t="s">
        <v>106</v>
      </c>
      <c r="B49" s="23" t="s">
        <v>16</v>
      </c>
      <c r="C49" s="16" t="s">
        <v>107</v>
      </c>
      <c r="D49" s="17" t="s">
        <v>108</v>
      </c>
      <c r="E49" s="18" t="s">
        <v>31</v>
      </c>
      <c r="F49" s="19">
        <v>100</v>
      </c>
      <c r="G49" s="20">
        <f>(VLOOKUP(C49,Planilha7!A24:F4124,4,0)*1.2203)</f>
        <v>11.629458999999999</v>
      </c>
      <c r="H49" s="21">
        <f t="shared" si="8"/>
        <v>1162.9458999999999</v>
      </c>
      <c r="I49" s="20">
        <f>(VLOOKUP(C49,Planilha7!A41:F4141,5,0)*1.2203)</f>
        <v>30.739357000000002</v>
      </c>
      <c r="J49" s="21">
        <f t="shared" si="9"/>
        <v>3073.9357</v>
      </c>
      <c r="K49" s="20">
        <f t="shared" si="10"/>
        <v>42.368816000000002</v>
      </c>
      <c r="L49" s="22">
        <f t="shared" si="11"/>
        <v>4236.8816000000006</v>
      </c>
    </row>
    <row r="50" spans="1:12" s="60" customFormat="1" ht="16.5">
      <c r="A50" s="48" t="s">
        <v>109</v>
      </c>
      <c r="B50" s="23" t="s">
        <v>16</v>
      </c>
      <c r="C50" s="16" t="s">
        <v>110</v>
      </c>
      <c r="D50" s="17" t="s">
        <v>111</v>
      </c>
      <c r="E50" s="18" t="s">
        <v>112</v>
      </c>
      <c r="F50" s="19">
        <v>60</v>
      </c>
      <c r="G50" s="20">
        <f>(VLOOKUP(C50,Planilha7!A25:F4125,4,0)*1.2203)</f>
        <v>17.010981999999998</v>
      </c>
      <c r="H50" s="21">
        <f t="shared" si="8"/>
        <v>1020.6589199999999</v>
      </c>
      <c r="I50" s="20">
        <f>(VLOOKUP(C50,Planilha7!A42:F4142,5,0)*1.2203)</f>
        <v>25.626300000000001</v>
      </c>
      <c r="J50" s="21">
        <f t="shared" si="9"/>
        <v>1537.578</v>
      </c>
      <c r="K50" s="20">
        <f t="shared" si="10"/>
        <v>42.637281999999999</v>
      </c>
      <c r="L50" s="22">
        <f t="shared" si="11"/>
        <v>2558.2369199999998</v>
      </c>
    </row>
    <row r="51" spans="1:12" s="60" customFormat="1" ht="16.5">
      <c r="A51" s="48" t="s">
        <v>113</v>
      </c>
      <c r="B51" s="23" t="s">
        <v>16</v>
      </c>
      <c r="C51" s="16" t="s">
        <v>114</v>
      </c>
      <c r="D51" s="17" t="s">
        <v>115</v>
      </c>
      <c r="E51" s="18" t="s">
        <v>31</v>
      </c>
      <c r="F51" s="19">
        <v>210</v>
      </c>
      <c r="G51" s="20">
        <f>(VLOOKUP(C51,Planilha7!A26:F4126,4,0)*1.2203)</f>
        <v>3.0995619999999997</v>
      </c>
      <c r="H51" s="21">
        <f t="shared" si="8"/>
        <v>650.90801999999996</v>
      </c>
      <c r="I51" s="20">
        <f>(VLOOKUP(C51,Planilha7!A43:F4143,5,0)*1.2203)</f>
        <v>2.0501039999999997</v>
      </c>
      <c r="J51" s="21">
        <f t="shared" si="9"/>
        <v>430.52183999999994</v>
      </c>
      <c r="K51" s="20">
        <f t="shared" si="10"/>
        <v>5.1496659999999999</v>
      </c>
      <c r="L51" s="22">
        <f t="shared" si="11"/>
        <v>1081.42986</v>
      </c>
    </row>
    <row r="52" spans="1:12" s="60" customFormat="1" ht="16.5">
      <c r="A52" s="48" t="s">
        <v>116</v>
      </c>
      <c r="B52" s="23" t="s">
        <v>16</v>
      </c>
      <c r="C52" s="16" t="s">
        <v>117</v>
      </c>
      <c r="D52" s="17" t="s">
        <v>118</v>
      </c>
      <c r="E52" s="18" t="s">
        <v>112</v>
      </c>
      <c r="F52" s="19">
        <v>21</v>
      </c>
      <c r="G52" s="20">
        <f>(VLOOKUP(C52,Planilha7!A27:F4127,4,0)*1.2203)</f>
        <v>13.716172</v>
      </c>
      <c r="H52" s="21">
        <f t="shared" si="8"/>
        <v>288.03961200000003</v>
      </c>
      <c r="I52" s="20">
        <f>(VLOOKUP(C52,Planilha7!A44:F4144,5,0)*1.2203)</f>
        <v>15.375779999999999</v>
      </c>
      <c r="J52" s="21">
        <f t="shared" si="9"/>
        <v>322.89137999999997</v>
      </c>
      <c r="K52" s="20">
        <f t="shared" si="10"/>
        <v>29.091951999999999</v>
      </c>
      <c r="L52" s="22">
        <f t="shared" si="11"/>
        <v>610.93099199999995</v>
      </c>
    </row>
    <row r="53" spans="1:12" s="60" customFormat="1" ht="16.5">
      <c r="A53" s="48" t="s">
        <v>119</v>
      </c>
      <c r="B53" s="23" t="s">
        <v>16</v>
      </c>
      <c r="C53" s="16" t="s">
        <v>120</v>
      </c>
      <c r="D53" s="17" t="s">
        <v>121</v>
      </c>
      <c r="E53" s="18" t="s">
        <v>24</v>
      </c>
      <c r="F53" s="19">
        <v>7</v>
      </c>
      <c r="G53" s="20">
        <f>(VLOOKUP(C53,Planilha7!A28:F4128,4,0)*1.2203)</f>
        <v>14.765629999999998</v>
      </c>
      <c r="H53" s="21">
        <f t="shared" si="8"/>
        <v>103.35940999999998</v>
      </c>
      <c r="I53" s="20">
        <f>(VLOOKUP(C53,Planilha7!A45:F4145,5,0)*1.2203)</f>
        <v>10.25052</v>
      </c>
      <c r="J53" s="21">
        <f t="shared" si="9"/>
        <v>71.753640000000004</v>
      </c>
      <c r="K53" s="20">
        <f t="shared" si="10"/>
        <v>25.016149999999996</v>
      </c>
      <c r="L53" s="22">
        <f t="shared" si="11"/>
        <v>175.11304999999999</v>
      </c>
    </row>
    <row r="54" spans="1:12" s="60" customFormat="1" ht="16.5">
      <c r="A54" s="49" t="s">
        <v>122</v>
      </c>
      <c r="B54" s="61" t="s">
        <v>16</v>
      </c>
      <c r="C54" s="41" t="s">
        <v>123</v>
      </c>
      <c r="D54" s="17" t="s">
        <v>124</v>
      </c>
      <c r="E54" s="18" t="s">
        <v>31</v>
      </c>
      <c r="F54" s="42">
        <v>912.59</v>
      </c>
      <c r="G54" s="20">
        <f>(VLOOKUP(C54,Planilha7!A29:F4129,4,0)*1.2203)</f>
        <v>6.7970709999999999</v>
      </c>
      <c r="H54" s="21">
        <f t="shared" si="8"/>
        <v>6202.9390238900005</v>
      </c>
      <c r="I54" s="20">
        <f>(VLOOKUP(C54,Planilha7!A46:F4146,5,0)*1.2203)</f>
        <v>6.1503119999999996</v>
      </c>
      <c r="J54" s="21">
        <f t="shared" si="9"/>
        <v>5612.7132280799997</v>
      </c>
      <c r="K54" s="20">
        <f t="shared" si="10"/>
        <v>12.947382999999999</v>
      </c>
      <c r="L54" s="22">
        <f t="shared" si="11"/>
        <v>11815.652251969999</v>
      </c>
    </row>
    <row r="55" spans="1:12" s="60" customFormat="1" ht="16.5">
      <c r="A55" s="48" t="s">
        <v>125</v>
      </c>
      <c r="B55" s="23" t="s">
        <v>16</v>
      </c>
      <c r="C55" s="16" t="s">
        <v>126</v>
      </c>
      <c r="D55" s="17" t="s">
        <v>127</v>
      </c>
      <c r="E55" s="18" t="s">
        <v>31</v>
      </c>
      <c r="F55" s="19">
        <v>58.82</v>
      </c>
      <c r="G55" s="20">
        <f>(VLOOKUP(C55,Planilha7!A30:F4130,4,0)*1.2203)</f>
        <v>12.068766999999999</v>
      </c>
      <c r="H55" s="21">
        <f t="shared" si="8"/>
        <v>709.88487493999992</v>
      </c>
      <c r="I55" s="20">
        <f>(VLOOKUP(C55,Planilha7!A47:F4147,5,0)*1.2203)</f>
        <v>30.739357000000002</v>
      </c>
      <c r="J55" s="21">
        <f t="shared" si="9"/>
        <v>1808.0889787400001</v>
      </c>
      <c r="K55" s="20">
        <f t="shared" si="10"/>
        <v>42.808123999999999</v>
      </c>
      <c r="L55" s="22">
        <f t="shared" si="11"/>
        <v>2517.97385368</v>
      </c>
    </row>
    <row r="56" spans="1:12" s="60" customFormat="1" ht="16.5">
      <c r="A56" s="48" t="s">
        <v>128</v>
      </c>
      <c r="B56" s="23" t="s">
        <v>16</v>
      </c>
      <c r="C56" s="16" t="s">
        <v>129</v>
      </c>
      <c r="D56" s="17" t="s">
        <v>130</v>
      </c>
      <c r="E56" s="18" t="s">
        <v>31</v>
      </c>
      <c r="F56" s="19">
        <v>68.87</v>
      </c>
      <c r="G56" s="20">
        <f>(VLOOKUP(C56,Planilha7!A31:F4131,4,0)*1.2203)</f>
        <v>14.948675</v>
      </c>
      <c r="H56" s="21">
        <f t="shared" si="8"/>
        <v>1029.5152472500001</v>
      </c>
      <c r="I56" s="20">
        <f>(VLOOKUP(C56,Planilha7!A48:F4148,5,0)*1.2203)</f>
        <v>35.876819999999995</v>
      </c>
      <c r="J56" s="21">
        <f t="shared" si="9"/>
        <v>2470.8365933999999</v>
      </c>
      <c r="K56" s="20">
        <f t="shared" si="10"/>
        <v>50.825494999999997</v>
      </c>
      <c r="L56" s="22">
        <f t="shared" si="11"/>
        <v>3500.3518406500002</v>
      </c>
    </row>
    <row r="57" spans="1:12" s="60" customFormat="1" ht="16.5">
      <c r="A57" s="48" t="s">
        <v>131</v>
      </c>
      <c r="B57" s="23" t="s">
        <v>16</v>
      </c>
      <c r="C57" s="16" t="s">
        <v>132</v>
      </c>
      <c r="D57" s="17" t="s">
        <v>133</v>
      </c>
      <c r="E57" s="18" t="s">
        <v>112</v>
      </c>
      <c r="F57" s="19">
        <v>8</v>
      </c>
      <c r="G57" s="20">
        <f>(VLOOKUP(C57,Planilha7!A32:F4132,4,0)*1.2203)</f>
        <v>24.491420999999999</v>
      </c>
      <c r="H57" s="21">
        <f t="shared" si="8"/>
        <v>195.93136799999999</v>
      </c>
      <c r="I57" s="20">
        <f>(VLOOKUP(C57,Planilha7!A49:F4149,5,0)*1.2203)</f>
        <v>25.626300000000001</v>
      </c>
      <c r="J57" s="21">
        <f t="shared" si="9"/>
        <v>205.0104</v>
      </c>
      <c r="K57" s="20">
        <f t="shared" si="10"/>
        <v>50.117721000000003</v>
      </c>
      <c r="L57" s="22">
        <f t="shared" si="11"/>
        <v>400.94176800000002</v>
      </c>
    </row>
    <row r="58" spans="1:12" ht="16.5">
      <c r="A58" s="24"/>
      <c r="B58" s="25"/>
      <c r="C58" s="25"/>
      <c r="D58" s="26"/>
      <c r="E58" s="26"/>
      <c r="F58" s="26"/>
      <c r="G58" s="26"/>
      <c r="H58" s="26"/>
      <c r="I58" s="20"/>
      <c r="J58" s="26"/>
      <c r="K58" s="26"/>
      <c r="L58" s="26"/>
    </row>
    <row r="59" spans="1:12" ht="15.95" customHeight="1">
      <c r="A59" s="34" t="s">
        <v>134</v>
      </c>
      <c r="B59" s="35"/>
      <c r="C59" s="35"/>
      <c r="D59" s="36" t="s">
        <v>135</v>
      </c>
      <c r="E59" s="35"/>
      <c r="F59" s="37"/>
      <c r="G59" s="38"/>
      <c r="H59" s="39">
        <f>SUM(H60:H65)</f>
        <v>14098.906891999999</v>
      </c>
      <c r="I59" s="38"/>
      <c r="J59" s="39">
        <f>SUM(J60:J65)</f>
        <v>2156.5141599999997</v>
      </c>
      <c r="K59" s="39"/>
      <c r="L59" s="40">
        <f>SUM(L60:L65)</f>
        <v>16255.421051999998</v>
      </c>
    </row>
    <row r="60" spans="1:12" s="60" customFormat="1" ht="15.95" customHeight="1">
      <c r="A60" s="23" t="s">
        <v>136</v>
      </c>
      <c r="B60" s="23" t="s">
        <v>16</v>
      </c>
      <c r="C60" s="16" t="s">
        <v>137</v>
      </c>
      <c r="D60" s="17" t="s">
        <v>138</v>
      </c>
      <c r="E60" s="18" t="s">
        <v>24</v>
      </c>
      <c r="F60" s="19">
        <v>8</v>
      </c>
      <c r="G60" s="20">
        <f>(VLOOKUP(C60,Planilha7!A18:F4118,4,0)*1.2203)</f>
        <v>261.339448</v>
      </c>
      <c r="H60" s="21">
        <f>F60*G60</f>
        <v>2090.715584</v>
      </c>
      <c r="I60" s="20">
        <f>(VLOOKUP(C60,Planilha7!A52:F4152,5,0)*1.2203)</f>
        <v>21.562701000000001</v>
      </c>
      <c r="J60" s="21">
        <f>F60*I60</f>
        <v>172.501608</v>
      </c>
      <c r="K60" s="20">
        <f>G60+I60</f>
        <v>282.90214900000001</v>
      </c>
      <c r="L60" s="21">
        <f>F60*K60</f>
        <v>2263.2171920000001</v>
      </c>
    </row>
    <row r="61" spans="1:12" s="60" customFormat="1" ht="16.5">
      <c r="A61" s="23" t="s">
        <v>139</v>
      </c>
      <c r="B61" s="23" t="s">
        <v>16</v>
      </c>
      <c r="C61" s="16" t="s">
        <v>140</v>
      </c>
      <c r="D61" s="17" t="s">
        <v>141</v>
      </c>
      <c r="E61" s="18" t="s">
        <v>24</v>
      </c>
      <c r="F61" s="19">
        <v>3</v>
      </c>
      <c r="G61" s="20">
        <f>(VLOOKUP(C61,Planilha7!A19:F4119,4,0)*1.2203)</f>
        <v>196.419488</v>
      </c>
      <c r="H61" s="21">
        <f t="shared" ref="H61:H65" si="12">F61*G61</f>
        <v>589.258464</v>
      </c>
      <c r="I61" s="20">
        <f>(VLOOKUP(C61,Planilha7!A53:F4153,5,0)*1.2203)</f>
        <v>21.562701000000001</v>
      </c>
      <c r="J61" s="21">
        <f t="shared" ref="J61:J65" si="13">F61*I61</f>
        <v>64.688102999999998</v>
      </c>
      <c r="K61" s="20">
        <f t="shared" ref="K61:K65" si="14">G61+I61</f>
        <v>217.98218900000001</v>
      </c>
      <c r="L61" s="21">
        <f t="shared" ref="L61:L65" si="15">F61*K61</f>
        <v>653.94656699999996</v>
      </c>
    </row>
    <row r="62" spans="1:12" s="60" customFormat="1" ht="16.5">
      <c r="A62" s="23" t="s">
        <v>142</v>
      </c>
      <c r="B62" s="23" t="s">
        <v>16</v>
      </c>
      <c r="C62" s="16" t="s">
        <v>143</v>
      </c>
      <c r="D62" s="17" t="s">
        <v>144</v>
      </c>
      <c r="E62" s="18" t="s">
        <v>145</v>
      </c>
      <c r="F62" s="19">
        <v>1</v>
      </c>
      <c r="G62" s="20">
        <f>(VLOOKUP(C62,Planilha7!A20:F4120,4,0)*1.2203)</f>
        <v>11.568444</v>
      </c>
      <c r="H62" s="21">
        <f t="shared" si="12"/>
        <v>11.568444</v>
      </c>
      <c r="I62" s="20">
        <f>(VLOOKUP(C62,Planilha7!A54:F4154,5,0)*1.2203)</f>
        <v>0</v>
      </c>
      <c r="J62" s="21">
        <f t="shared" si="13"/>
        <v>0</v>
      </c>
      <c r="K62" s="20">
        <f t="shared" si="14"/>
        <v>11.568444</v>
      </c>
      <c r="L62" s="21">
        <f t="shared" si="15"/>
        <v>11.568444</v>
      </c>
    </row>
    <row r="63" spans="1:12" s="60" customFormat="1" ht="16.5">
      <c r="A63" s="23" t="s">
        <v>146</v>
      </c>
      <c r="B63" s="23" t="s">
        <v>16</v>
      </c>
      <c r="C63" s="16" t="s">
        <v>147</v>
      </c>
      <c r="D63" s="17" t="s">
        <v>148</v>
      </c>
      <c r="E63" s="18" t="s">
        <v>149</v>
      </c>
      <c r="F63" s="19">
        <v>1</v>
      </c>
      <c r="G63" s="20">
        <f>(VLOOKUP(C63,Planilha7!A21:F4121,4,0)*1.2203)</f>
        <v>3.8805540000000001</v>
      </c>
      <c r="H63" s="21">
        <f t="shared" si="12"/>
        <v>3.8805540000000001</v>
      </c>
      <c r="I63" s="20">
        <f>(VLOOKUP(C63,Planilha7!A55:F4155,5,0)*1.2203)</f>
        <v>0</v>
      </c>
      <c r="J63" s="21">
        <f t="shared" si="13"/>
        <v>0</v>
      </c>
      <c r="K63" s="20">
        <f t="shared" si="14"/>
        <v>3.8805540000000001</v>
      </c>
      <c r="L63" s="21">
        <f t="shared" si="15"/>
        <v>3.8805540000000001</v>
      </c>
    </row>
    <row r="64" spans="1:12" s="60" customFormat="1" ht="38.25" customHeight="1">
      <c r="A64" s="61" t="s">
        <v>150</v>
      </c>
      <c r="B64" s="61" t="s">
        <v>16</v>
      </c>
      <c r="C64" s="41" t="s">
        <v>151</v>
      </c>
      <c r="D64" s="17" t="s">
        <v>152</v>
      </c>
      <c r="E64" s="18" t="s">
        <v>24</v>
      </c>
      <c r="F64" s="42">
        <v>61</v>
      </c>
      <c r="G64" s="20">
        <f>(VLOOKUP(C64,Planilha7!A22:F4122,4,0)*1.2203)</f>
        <v>7.4560329999999997</v>
      </c>
      <c r="H64" s="21">
        <f t="shared" si="12"/>
        <v>454.81801300000001</v>
      </c>
      <c r="I64" s="20">
        <f>(VLOOKUP(C64,Planilha7!A56:F4156,5,0)*1.2203)</f>
        <v>6.5774169999999996</v>
      </c>
      <c r="J64" s="21">
        <f t="shared" si="13"/>
        <v>401.22243699999996</v>
      </c>
      <c r="K64" s="20">
        <f t="shared" si="14"/>
        <v>14.033449999999998</v>
      </c>
      <c r="L64" s="21">
        <f t="shared" si="15"/>
        <v>856.04044999999985</v>
      </c>
    </row>
    <row r="65" spans="1:14" s="60" customFormat="1" ht="33">
      <c r="A65" s="23" t="s">
        <v>153</v>
      </c>
      <c r="B65" s="23" t="s">
        <v>16</v>
      </c>
      <c r="C65" s="16" t="s">
        <v>154</v>
      </c>
      <c r="D65" s="17" t="s">
        <v>155</v>
      </c>
      <c r="E65" s="18" t="s">
        <v>112</v>
      </c>
      <c r="F65" s="19">
        <v>7</v>
      </c>
      <c r="G65" s="20">
        <f>(VLOOKUP(C65,Planilha7!A23:F4123,4,0)*1.2203)</f>
        <v>1564.0951189999998</v>
      </c>
      <c r="H65" s="21">
        <f t="shared" si="12"/>
        <v>10948.665832999999</v>
      </c>
      <c r="I65" s="20">
        <f>(VLOOKUP(C65,Planilha7!A57:F4157,5,0)*1.2203)</f>
        <v>216.87171599999999</v>
      </c>
      <c r="J65" s="21">
        <f t="shared" si="13"/>
        <v>1518.1020119999998</v>
      </c>
      <c r="K65" s="20">
        <f t="shared" si="14"/>
        <v>1780.9668349999997</v>
      </c>
      <c r="L65" s="21">
        <f t="shared" si="15"/>
        <v>12466.767844999998</v>
      </c>
    </row>
    <row r="66" spans="1:14" ht="25.5" customHeight="1">
      <c r="A66" s="24"/>
      <c r="B66" s="25"/>
      <c r="C66" s="25"/>
      <c r="D66" s="26"/>
      <c r="E66" s="26"/>
      <c r="F66" s="26"/>
      <c r="G66" s="26"/>
      <c r="H66" s="26"/>
      <c r="I66" s="20"/>
      <c r="J66" s="26"/>
      <c r="K66" s="26"/>
      <c r="L66" s="26"/>
    </row>
    <row r="67" spans="1:14" ht="16.5">
      <c r="A67" s="27" t="s">
        <v>156</v>
      </c>
      <c r="B67" s="28"/>
      <c r="C67" s="28"/>
      <c r="D67" s="29" t="s">
        <v>157</v>
      </c>
      <c r="E67" s="28"/>
      <c r="F67" s="30"/>
      <c r="G67" s="31"/>
      <c r="H67" s="32">
        <f>SUM(H68:H73)</f>
        <v>17684.658377399999</v>
      </c>
      <c r="I67" s="31"/>
      <c r="J67" s="32">
        <f>SUM(J68:J73)</f>
        <v>7321.5116957664468</v>
      </c>
      <c r="K67" s="32"/>
      <c r="L67" s="33">
        <f>SUM(L68:L73)</f>
        <v>25006.170073166446</v>
      </c>
    </row>
    <row r="68" spans="1:14" s="60" customFormat="1" ht="16.5">
      <c r="A68" s="48" t="s">
        <v>158</v>
      </c>
      <c r="B68" s="23" t="s">
        <v>16</v>
      </c>
      <c r="C68" s="16" t="s">
        <v>159</v>
      </c>
      <c r="D68" s="17" t="s">
        <v>160</v>
      </c>
      <c r="E68" s="18" t="s">
        <v>44</v>
      </c>
      <c r="F68" s="19">
        <v>6.4657801119905001</v>
      </c>
      <c r="G68" s="20">
        <f>(VLOOKUP(C68,Planilha7!A18:F4118,4,0)*1.2203)</f>
        <v>0</v>
      </c>
      <c r="H68" s="21">
        <f>F68*G68</f>
        <v>0</v>
      </c>
      <c r="I68" s="20">
        <f>(VLOOKUP(C68,Planilha7!A60:F4160,5,0)*1.2203)</f>
        <v>19.073288999999999</v>
      </c>
      <c r="J68" s="21">
        <f>F68*I68</f>
        <v>123.32369268644716</v>
      </c>
      <c r="K68" s="20">
        <f>G68+I68</f>
        <v>19.073288999999999</v>
      </c>
      <c r="L68" s="22">
        <f>F68*K68</f>
        <v>123.32369268644716</v>
      </c>
    </row>
    <row r="69" spans="1:14" s="60" customFormat="1" ht="16.5">
      <c r="A69" s="48" t="s">
        <v>161</v>
      </c>
      <c r="B69" s="23" t="s">
        <v>16</v>
      </c>
      <c r="C69" s="16" t="s">
        <v>162</v>
      </c>
      <c r="D69" s="17" t="s">
        <v>163</v>
      </c>
      <c r="E69" s="18" t="s">
        <v>19</v>
      </c>
      <c r="F69" s="19">
        <v>14.28</v>
      </c>
      <c r="G69" s="20">
        <f>(VLOOKUP(C69,Planilha7!A19:F4119,4,0)*1.2203)</f>
        <v>1238.4214549999999</v>
      </c>
      <c r="H69" s="21">
        <f t="shared" ref="H69:H72" si="16">F69*G69</f>
        <v>17684.658377399999</v>
      </c>
      <c r="I69" s="20">
        <f>(VLOOKUP(C69,Planilha7!A61:F4161,5,0)*1.2203)</f>
        <v>86.165382999999991</v>
      </c>
      <c r="J69" s="21">
        <f t="shared" ref="J69:J72" si="17">F69*I69</f>
        <v>1230.4416692399998</v>
      </c>
      <c r="K69" s="20">
        <f t="shared" ref="K69:K72" si="18">G69+I69</f>
        <v>1324.5868379999999</v>
      </c>
      <c r="L69" s="22">
        <f t="shared" ref="L69:L72" si="19">F69*K69</f>
        <v>18915.10004664</v>
      </c>
    </row>
    <row r="70" spans="1:14" s="60" customFormat="1" ht="16.5">
      <c r="A70" s="48" t="s">
        <v>164</v>
      </c>
      <c r="B70" s="23" t="s">
        <v>16</v>
      </c>
      <c r="C70" s="16" t="s">
        <v>165</v>
      </c>
      <c r="D70" s="17" t="s">
        <v>166</v>
      </c>
      <c r="E70" s="18" t="s">
        <v>19</v>
      </c>
      <c r="F70" s="19">
        <v>18.48</v>
      </c>
      <c r="G70" s="20">
        <f>(VLOOKUP(C70,Planilha7!A20:F4120,4,0)*1.2203)</f>
        <v>0</v>
      </c>
      <c r="H70" s="21">
        <f t="shared" si="16"/>
        <v>0</v>
      </c>
      <c r="I70" s="20">
        <f>(VLOOKUP(C70,Planilha7!A62:F4162,5,0)*1.2203)</f>
        <v>45.285332999999994</v>
      </c>
      <c r="J70" s="21">
        <f t="shared" si="17"/>
        <v>836.87295383999992</v>
      </c>
      <c r="K70" s="20">
        <f t="shared" si="18"/>
        <v>45.285332999999994</v>
      </c>
      <c r="L70" s="22">
        <f t="shared" si="19"/>
        <v>836.87295383999992</v>
      </c>
    </row>
    <row r="71" spans="1:14" s="60" customFormat="1" ht="33" customHeight="1">
      <c r="A71" s="48" t="s">
        <v>167</v>
      </c>
      <c r="B71" s="23" t="s">
        <v>21</v>
      </c>
      <c r="C71" s="16" t="s">
        <v>168</v>
      </c>
      <c r="D71" s="17" t="s">
        <v>169</v>
      </c>
      <c r="E71" s="18" t="s">
        <v>24</v>
      </c>
      <c r="F71" s="19">
        <v>1</v>
      </c>
      <c r="G71" s="20">
        <v>0</v>
      </c>
      <c r="H71" s="21">
        <f t="shared" si="16"/>
        <v>0</v>
      </c>
      <c r="I71" s="20">
        <f>1428.1*1.2203</f>
        <v>1742.7104299999999</v>
      </c>
      <c r="J71" s="21">
        <f t="shared" si="17"/>
        <v>1742.7104299999999</v>
      </c>
      <c r="K71" s="20">
        <f t="shared" si="18"/>
        <v>1742.7104299999999</v>
      </c>
      <c r="L71" s="22">
        <f t="shared" si="19"/>
        <v>1742.7104299999999</v>
      </c>
    </row>
    <row r="72" spans="1:14" s="60" customFormat="1" ht="34.5" customHeight="1">
      <c r="A72" s="49" t="s">
        <v>170</v>
      </c>
      <c r="B72" s="50" t="s">
        <v>21</v>
      </c>
      <c r="C72" s="16" t="s">
        <v>320</v>
      </c>
      <c r="D72" s="17" t="s">
        <v>321</v>
      </c>
      <c r="E72" s="18" t="s">
        <v>24</v>
      </c>
      <c r="F72" s="19">
        <v>15</v>
      </c>
      <c r="G72" s="20">
        <v>0</v>
      </c>
      <c r="H72" s="21">
        <f t="shared" si="16"/>
        <v>0</v>
      </c>
      <c r="I72" s="20">
        <f>185.1*1.2203</f>
        <v>225.87752999999998</v>
      </c>
      <c r="J72" s="21">
        <f t="shared" si="17"/>
        <v>3388.1629499999999</v>
      </c>
      <c r="K72" s="20">
        <f t="shared" si="18"/>
        <v>225.87752999999998</v>
      </c>
      <c r="L72" s="22">
        <f t="shared" si="19"/>
        <v>3388.1629499999999</v>
      </c>
    </row>
    <row r="73" spans="1:14" ht="17.25" thickBot="1">
      <c r="A73" s="43"/>
      <c r="B73" s="44"/>
      <c r="C73" s="44"/>
      <c r="D73" s="45"/>
      <c r="E73" s="45"/>
      <c r="F73" s="46"/>
      <c r="G73" s="47"/>
      <c r="H73" s="47"/>
      <c r="I73" s="20"/>
      <c r="J73" s="47"/>
      <c r="K73" s="47"/>
      <c r="L73" s="47"/>
    </row>
    <row r="74" spans="1:14" ht="18">
      <c r="A74" s="197" t="s">
        <v>171</v>
      </c>
      <c r="B74" s="197"/>
      <c r="C74" s="197"/>
      <c r="D74" s="197"/>
      <c r="E74" s="197"/>
      <c r="F74" s="197"/>
      <c r="G74" s="198">
        <f>ROUND(H67+H28+H16,2)</f>
        <v>126735.43</v>
      </c>
      <c r="H74" s="198"/>
      <c r="I74" s="198">
        <f>ROUND(J67+J28+J16,2)</f>
        <v>51649.54</v>
      </c>
      <c r="J74" s="198"/>
      <c r="K74" s="198">
        <f>ROUND(L67+L28+L16,2)</f>
        <v>178384.97</v>
      </c>
      <c r="L74" s="198"/>
      <c r="M74" s="168">
        <f>I74+G74</f>
        <v>178384.97</v>
      </c>
      <c r="N74" s="168"/>
    </row>
    <row r="75" spans="1:14">
      <c r="A75" s="206"/>
      <c r="B75" s="206"/>
      <c r="C75" s="206"/>
      <c r="D75" s="206"/>
      <c r="E75" s="206"/>
      <c r="F75" s="206"/>
      <c r="G75" s="206"/>
      <c r="H75" s="206"/>
      <c r="I75" s="206" t="e">
        <f>VLOOKUP(C75,Planilha7!A67:F4167,5,0)</f>
        <v>#N/A</v>
      </c>
      <c r="J75" s="206"/>
      <c r="K75" s="206"/>
      <c r="L75" s="206"/>
      <c r="M75" s="168">
        <f>M74-K74</f>
        <v>0</v>
      </c>
      <c r="N75" s="168"/>
    </row>
    <row r="76" spans="1:14" ht="15.75">
      <c r="A76" s="203" t="s">
        <v>172</v>
      </c>
      <c r="B76" s="203"/>
      <c r="C76" s="203"/>
      <c r="D76" s="203"/>
      <c r="E76" s="203"/>
      <c r="F76" s="203"/>
      <c r="G76" s="203"/>
      <c r="H76" s="203"/>
      <c r="I76" s="203" t="e">
        <f>VLOOKUP(C76,Planilha7!A68:F4168,5,0)</f>
        <v>#N/A</v>
      </c>
      <c r="J76" s="203"/>
      <c r="K76" s="203"/>
      <c r="L76" s="203"/>
    </row>
    <row r="77" spans="1:14" ht="16.5">
      <c r="A77" s="27" t="s">
        <v>13</v>
      </c>
      <c r="B77" s="28"/>
      <c r="C77" s="28"/>
      <c r="D77" s="29" t="s">
        <v>14</v>
      </c>
      <c r="E77" s="28"/>
      <c r="F77" s="30"/>
      <c r="G77" s="31"/>
      <c r="H77" s="32">
        <f>SUM(H78:H84)</f>
        <v>6779.5084912120001</v>
      </c>
      <c r="I77" s="31"/>
      <c r="J77" s="32">
        <f>SUM(J78:J84)</f>
        <v>5599.8871673059994</v>
      </c>
      <c r="K77" s="32"/>
      <c r="L77" s="33">
        <f>SUM(L78:L84)</f>
        <v>12379.395658518</v>
      </c>
    </row>
    <row r="78" spans="1:14" s="60" customFormat="1" ht="16.5">
      <c r="A78" s="23" t="s">
        <v>174</v>
      </c>
      <c r="B78" s="23" t="s">
        <v>16</v>
      </c>
      <c r="C78" s="16" t="s">
        <v>17</v>
      </c>
      <c r="D78" s="17" t="s">
        <v>18</v>
      </c>
      <c r="E78" s="18" t="s">
        <v>19</v>
      </c>
      <c r="F78" s="19">
        <v>6</v>
      </c>
      <c r="G78" s="20">
        <f>(VLOOKUP(C78,Planilha7!A18:F4118,4,0)*1.2203)</f>
        <v>691.81247599999995</v>
      </c>
      <c r="H78" s="21">
        <f>F78*G78</f>
        <v>4150.8748559999995</v>
      </c>
      <c r="I78" s="20">
        <f>(VLOOKUP(C78,Planilha7!A71:F4171,5,0)*1.2203)</f>
        <v>93.853272999999987</v>
      </c>
      <c r="J78" s="21">
        <f>F78*I78</f>
        <v>563.1196379999999</v>
      </c>
      <c r="K78" s="20">
        <f>G78+I78</f>
        <v>785.66574899999989</v>
      </c>
      <c r="L78" s="21">
        <f>F78*K78</f>
        <v>4713.9944939999996</v>
      </c>
    </row>
    <row r="79" spans="1:14" s="60" customFormat="1" ht="16.5">
      <c r="A79" s="23" t="s">
        <v>175</v>
      </c>
      <c r="B79" s="23" t="s">
        <v>21</v>
      </c>
      <c r="C79" s="16" t="s">
        <v>22</v>
      </c>
      <c r="D79" s="17" t="s">
        <v>23</v>
      </c>
      <c r="E79" s="18" t="s">
        <v>24</v>
      </c>
      <c r="F79" s="19">
        <v>1</v>
      </c>
      <c r="G79" s="20">
        <f>1515.5*1.2203</f>
        <v>1849.36465</v>
      </c>
      <c r="H79" s="21">
        <f t="shared" ref="H79:H84" si="20">F79*G79</f>
        <v>1849.36465</v>
      </c>
      <c r="I79" s="20">
        <f>394.785*1.2203</f>
        <v>481.75613550000003</v>
      </c>
      <c r="J79" s="21">
        <f t="shared" ref="J79:J84" si="21">F79*I79</f>
        <v>481.75613550000003</v>
      </c>
      <c r="K79" s="20">
        <f t="shared" ref="K79:K84" si="22">G79+I79</f>
        <v>2331.1207855000002</v>
      </c>
      <c r="L79" s="21">
        <f t="shared" ref="L79:L84" si="23">F79*K79</f>
        <v>2331.1207855000002</v>
      </c>
    </row>
    <row r="80" spans="1:14" s="60" customFormat="1" ht="16.5">
      <c r="A80" s="23" t="s">
        <v>176</v>
      </c>
      <c r="B80" s="23" t="s">
        <v>16</v>
      </c>
      <c r="C80" s="16" t="s">
        <v>42</v>
      </c>
      <c r="D80" s="17" t="s">
        <v>43</v>
      </c>
      <c r="E80" s="18" t="s">
        <v>44</v>
      </c>
      <c r="F80" s="19">
        <v>1.0125</v>
      </c>
      <c r="G80" s="20">
        <f>(VLOOKUP(C80,Planilha7!A20:F4120,4,0)*1.2203)</f>
        <v>0</v>
      </c>
      <c r="H80" s="21">
        <f t="shared" si="20"/>
        <v>0</v>
      </c>
      <c r="I80" s="20">
        <f>(VLOOKUP(C80,Planilha7!A73:F4173,5,0)*1.2203)</f>
        <v>81.760099999999994</v>
      </c>
      <c r="J80" s="21">
        <f t="shared" si="21"/>
        <v>82.782101249999997</v>
      </c>
      <c r="K80" s="20">
        <f t="shared" si="22"/>
        <v>81.760099999999994</v>
      </c>
      <c r="L80" s="21">
        <f t="shared" si="23"/>
        <v>82.782101249999997</v>
      </c>
    </row>
    <row r="81" spans="1:12" s="60" customFormat="1" ht="16.5">
      <c r="A81" s="23" t="s">
        <v>177</v>
      </c>
      <c r="B81" s="23" t="s">
        <v>16</v>
      </c>
      <c r="C81" s="16" t="s">
        <v>178</v>
      </c>
      <c r="D81" s="17" t="s">
        <v>179</v>
      </c>
      <c r="E81" s="18" t="s">
        <v>19</v>
      </c>
      <c r="F81" s="19">
        <v>12.6</v>
      </c>
      <c r="G81" s="20">
        <f>(VLOOKUP(C81,Planilha7!A21:F4121,4,0)*1.2203)</f>
        <v>0</v>
      </c>
      <c r="H81" s="21">
        <f t="shared" si="20"/>
        <v>0</v>
      </c>
      <c r="I81" s="20">
        <f>(VLOOKUP(C81,Planilha7!A74:F4174,5,0)*1.2203)</f>
        <v>4.3076589999999992</v>
      </c>
      <c r="J81" s="21">
        <f t="shared" si="21"/>
        <v>54.276503399999989</v>
      </c>
      <c r="K81" s="20">
        <f t="shared" si="22"/>
        <v>4.3076589999999992</v>
      </c>
      <c r="L81" s="21">
        <f t="shared" si="23"/>
        <v>54.276503399999989</v>
      </c>
    </row>
    <row r="82" spans="1:12" s="60" customFormat="1" ht="16.5">
      <c r="A82" s="23" t="s">
        <v>180</v>
      </c>
      <c r="B82" s="23" t="s">
        <v>16</v>
      </c>
      <c r="C82" s="16" t="s">
        <v>46</v>
      </c>
      <c r="D82" s="17" t="s">
        <v>47</v>
      </c>
      <c r="E82" s="18" t="s">
        <v>44</v>
      </c>
      <c r="F82" s="19">
        <v>47.624000000000002</v>
      </c>
      <c r="G82" s="20">
        <f>(VLOOKUP(C82,Planilha7!A22:F4122,4,0)*1.2203)</f>
        <v>0</v>
      </c>
      <c r="H82" s="21">
        <f t="shared" si="20"/>
        <v>0</v>
      </c>
      <c r="I82" s="20">
        <f>(VLOOKUP(C82,Planilha7!A75:F4175,5,0)*1.2203)</f>
        <v>61.320074999999996</v>
      </c>
      <c r="J82" s="21">
        <f t="shared" si="21"/>
        <v>2920.3072517999999</v>
      </c>
      <c r="K82" s="20">
        <f t="shared" si="22"/>
        <v>61.320074999999996</v>
      </c>
      <c r="L82" s="21">
        <f t="shared" si="23"/>
        <v>2920.3072517999999</v>
      </c>
    </row>
    <row r="83" spans="1:12" s="60" customFormat="1" ht="16.5">
      <c r="A83" s="23" t="s">
        <v>181</v>
      </c>
      <c r="B83" s="23" t="s">
        <v>16</v>
      </c>
      <c r="C83" s="16" t="s">
        <v>182</v>
      </c>
      <c r="D83" s="17" t="s">
        <v>183</v>
      </c>
      <c r="E83" s="18" t="s">
        <v>44</v>
      </c>
      <c r="F83" s="19">
        <v>6.3163999999999998</v>
      </c>
      <c r="G83" s="20">
        <f>(VLOOKUP(C83,Planilha7!A23:F4123,4,0)*1.2203)</f>
        <v>0</v>
      </c>
      <c r="H83" s="21">
        <f t="shared" si="20"/>
        <v>0</v>
      </c>
      <c r="I83" s="20">
        <f>(VLOOKUP(C83,Planilha7!A76:F4176,5,0)*1.2203)</f>
        <v>224.84027499999999</v>
      </c>
      <c r="J83" s="21">
        <f t="shared" si="21"/>
        <v>1420.18111301</v>
      </c>
      <c r="K83" s="20">
        <f t="shared" si="22"/>
        <v>224.84027499999999</v>
      </c>
      <c r="L83" s="21">
        <f t="shared" si="23"/>
        <v>1420.18111301</v>
      </c>
    </row>
    <row r="84" spans="1:12" s="60" customFormat="1" ht="33">
      <c r="A84" s="23" t="s">
        <v>184</v>
      </c>
      <c r="B84" s="23" t="s">
        <v>16</v>
      </c>
      <c r="C84" s="16" t="s">
        <v>49</v>
      </c>
      <c r="D84" s="17" t="s">
        <v>50</v>
      </c>
      <c r="E84" s="18" t="s">
        <v>44</v>
      </c>
      <c r="F84" s="19">
        <v>6.3163999999999998</v>
      </c>
      <c r="G84" s="20">
        <f>(VLOOKUP(C84,Planilha7!A24:F4124,4,0)*1.2203)</f>
        <v>123.37232999999999</v>
      </c>
      <c r="H84" s="21">
        <f t="shared" si="20"/>
        <v>779.26898521199996</v>
      </c>
      <c r="I84" s="20">
        <f>(VLOOKUP(C84,Planilha7!A77:F4177,5,0)*1.2203)</f>
        <v>12.264015000000001</v>
      </c>
      <c r="J84" s="21">
        <f t="shared" si="21"/>
        <v>77.464424346000001</v>
      </c>
      <c r="K84" s="20">
        <f t="shared" si="22"/>
        <v>135.63634500000001</v>
      </c>
      <c r="L84" s="21">
        <f t="shared" si="23"/>
        <v>856.73340955800006</v>
      </c>
    </row>
    <row r="85" spans="1:12" ht="16.5">
      <c r="A85" s="24"/>
      <c r="B85" s="25"/>
      <c r="C85" s="25"/>
      <c r="D85" s="26"/>
      <c r="E85" s="26"/>
      <c r="F85" s="26"/>
      <c r="G85" s="26"/>
      <c r="H85" s="26"/>
      <c r="I85" s="20"/>
      <c r="J85" s="26"/>
      <c r="K85" s="26"/>
      <c r="L85" s="26"/>
    </row>
    <row r="86" spans="1:12" ht="16.5">
      <c r="A86" s="27" t="s">
        <v>51</v>
      </c>
      <c r="B86" s="28"/>
      <c r="C86" s="28"/>
      <c r="D86" s="29" t="s">
        <v>52</v>
      </c>
      <c r="E86" s="28"/>
      <c r="F86" s="30"/>
      <c r="G86" s="31"/>
      <c r="H86" s="32">
        <f>ROUND(H87+H118+H101,2)</f>
        <v>150121.94</v>
      </c>
      <c r="I86" s="31"/>
      <c r="J86" s="32">
        <f>ROUND(J87+J118+J101,2)</f>
        <v>57621.17</v>
      </c>
      <c r="K86" s="32"/>
      <c r="L86" s="33">
        <f>ROUND(L87+L118+L101,2)</f>
        <v>207743.1</v>
      </c>
    </row>
    <row r="87" spans="1:12" ht="16.5">
      <c r="A87" s="34" t="s">
        <v>53</v>
      </c>
      <c r="B87" s="35"/>
      <c r="C87" s="35"/>
      <c r="D87" s="36" t="s">
        <v>54</v>
      </c>
      <c r="E87" s="35"/>
      <c r="F87" s="37"/>
      <c r="G87" s="38"/>
      <c r="H87" s="39">
        <f>SUM(H88:H99)</f>
        <v>89705.763846148868</v>
      </c>
      <c r="I87" s="38"/>
      <c r="J87" s="39">
        <f>SUM(J88:J99)</f>
        <v>30227.26202071588</v>
      </c>
      <c r="K87" s="39"/>
      <c r="L87" s="40">
        <f>SUM(L88:L99)</f>
        <v>119933.02586686474</v>
      </c>
    </row>
    <row r="88" spans="1:12" s="60" customFormat="1" ht="16.5">
      <c r="A88" s="48" t="s">
        <v>55</v>
      </c>
      <c r="B88" s="23" t="s">
        <v>16</v>
      </c>
      <c r="C88" s="16" t="s">
        <v>56</v>
      </c>
      <c r="D88" s="17" t="s">
        <v>57</v>
      </c>
      <c r="E88" s="18" t="s">
        <v>24</v>
      </c>
      <c r="F88" s="19">
        <v>1</v>
      </c>
      <c r="G88" s="20">
        <f>(VLOOKUP(C88,Planilha7!A18:F4118,4,0)*1.2203)</f>
        <v>492.36664400000001</v>
      </c>
      <c r="H88" s="21">
        <f>F88*G88</f>
        <v>492.36664400000001</v>
      </c>
      <c r="I88" s="20">
        <f>(VLOOKUP(C88,Planilha7!A81:F4181,5,0)*1.2203)</f>
        <v>23.063669999999998</v>
      </c>
      <c r="J88" s="21">
        <f>F88*I88</f>
        <v>23.063669999999998</v>
      </c>
      <c r="K88" s="20">
        <f>G88+I88</f>
        <v>515.43031399999995</v>
      </c>
      <c r="L88" s="22">
        <f>F88*K88</f>
        <v>515.43031399999995</v>
      </c>
    </row>
    <row r="89" spans="1:12" s="60" customFormat="1" ht="16.5">
      <c r="A89" s="48" t="s">
        <v>58</v>
      </c>
      <c r="B89" s="23" t="s">
        <v>16</v>
      </c>
      <c r="C89" s="16" t="s">
        <v>62</v>
      </c>
      <c r="D89" s="17" t="s">
        <v>63</v>
      </c>
      <c r="E89" s="18" t="s">
        <v>24</v>
      </c>
      <c r="F89" s="19">
        <v>1</v>
      </c>
      <c r="G89" s="20">
        <f>(VLOOKUP(C89,Planilha7!A19:F4119,4,0)*1.2203)</f>
        <v>606.03758899999991</v>
      </c>
      <c r="H89" s="21">
        <f t="shared" ref="H89:H99" si="24">F89*G89</f>
        <v>606.03758899999991</v>
      </c>
      <c r="I89" s="20">
        <f>(VLOOKUP(C89,Planilha7!A82:F4182,5,0)*1.2203)</f>
        <v>102.480794</v>
      </c>
      <c r="J89" s="21">
        <f t="shared" ref="J89:J99" si="25">F89*I89</f>
        <v>102.480794</v>
      </c>
      <c r="K89" s="20">
        <f t="shared" ref="K89:K99" si="26">G89+I89</f>
        <v>708.51838299999986</v>
      </c>
      <c r="L89" s="22">
        <f t="shared" ref="L89:L99" si="27">F89*K89</f>
        <v>708.51838299999986</v>
      </c>
    </row>
    <row r="90" spans="1:12" s="60" customFormat="1" ht="33" hidden="1">
      <c r="A90" s="48" t="s">
        <v>61</v>
      </c>
      <c r="B90" s="23" t="s">
        <v>16</v>
      </c>
      <c r="C90" s="16" t="s">
        <v>65</v>
      </c>
      <c r="D90" s="17" t="s">
        <v>66</v>
      </c>
      <c r="E90" s="18" t="s">
        <v>24</v>
      </c>
      <c r="F90" s="19">
        <v>1</v>
      </c>
      <c r="G90" s="20">
        <f>(VLOOKUP(C90,Planilha7!A20:F4120,4,0)*1.2203)</f>
        <v>565.04771200000005</v>
      </c>
      <c r="H90" s="21">
        <f t="shared" si="24"/>
        <v>565.04771200000005</v>
      </c>
      <c r="I90" s="20">
        <f>(VLOOKUP(C90,Planilha7!A83:F4183,5,0)*1.2203)</f>
        <v>61.600743999999992</v>
      </c>
      <c r="J90" s="21">
        <f t="shared" si="25"/>
        <v>61.600743999999992</v>
      </c>
      <c r="K90" s="20">
        <f t="shared" si="26"/>
        <v>626.64845600000001</v>
      </c>
      <c r="L90" s="22">
        <f t="shared" si="27"/>
        <v>626.64845600000001</v>
      </c>
    </row>
    <row r="91" spans="1:12" s="60" customFormat="1" ht="16.5" hidden="1">
      <c r="A91" s="48" t="s">
        <v>64</v>
      </c>
      <c r="B91" s="23" t="s">
        <v>16</v>
      </c>
      <c r="C91" s="16" t="s">
        <v>59</v>
      </c>
      <c r="D91" s="17" t="s">
        <v>60</v>
      </c>
      <c r="E91" s="18" t="s">
        <v>24</v>
      </c>
      <c r="F91" s="19">
        <v>1</v>
      </c>
      <c r="G91" s="20">
        <f>(VLOOKUP(C91,Planilha7!A21:F4121,4,0)*1.2203)</f>
        <v>522.53246000000001</v>
      </c>
      <c r="H91" s="21">
        <f t="shared" si="24"/>
        <v>522.53246000000001</v>
      </c>
      <c r="I91" s="20">
        <f>(VLOOKUP(C91,Planilha7!A84:F4184,5,0)*1.2203)</f>
        <v>23.063669999999998</v>
      </c>
      <c r="J91" s="21">
        <f t="shared" si="25"/>
        <v>23.063669999999998</v>
      </c>
      <c r="K91" s="20">
        <f t="shared" si="26"/>
        <v>545.59613000000002</v>
      </c>
      <c r="L91" s="22">
        <f t="shared" si="27"/>
        <v>545.59613000000002</v>
      </c>
    </row>
    <row r="92" spans="1:12" s="60" customFormat="1" ht="15" customHeight="1">
      <c r="A92" s="48" t="s">
        <v>67</v>
      </c>
      <c r="B92" s="23" t="s">
        <v>16</v>
      </c>
      <c r="C92" s="16" t="s">
        <v>68</v>
      </c>
      <c r="D92" s="17" t="s">
        <v>69</v>
      </c>
      <c r="E92" s="18" t="s">
        <v>24</v>
      </c>
      <c r="F92" s="19">
        <v>1</v>
      </c>
      <c r="G92" s="20">
        <f>(VLOOKUP(C92,Planilha7!A22:F4122,4,0)*1.2203)</f>
        <v>395.01110999999997</v>
      </c>
      <c r="H92" s="21">
        <f t="shared" si="24"/>
        <v>395.01110999999997</v>
      </c>
      <c r="I92" s="20">
        <f>(VLOOKUP(C92,Planilha7!A85:F4185,5,0)*1.2203)</f>
        <v>76.866697000000002</v>
      </c>
      <c r="J92" s="21">
        <f t="shared" si="25"/>
        <v>76.866697000000002</v>
      </c>
      <c r="K92" s="20">
        <f t="shared" si="26"/>
        <v>471.87780699999996</v>
      </c>
      <c r="L92" s="22">
        <f t="shared" si="27"/>
        <v>471.87780699999996</v>
      </c>
    </row>
    <row r="93" spans="1:12" s="60" customFormat="1" ht="16.5">
      <c r="A93" s="48" t="s">
        <v>70</v>
      </c>
      <c r="B93" s="23" t="s">
        <v>16</v>
      </c>
      <c r="C93" s="16" t="s">
        <v>71</v>
      </c>
      <c r="D93" s="17" t="s">
        <v>72</v>
      </c>
      <c r="E93" s="18" t="s">
        <v>31</v>
      </c>
      <c r="F93" s="19">
        <v>5.42</v>
      </c>
      <c r="G93" s="20">
        <f>(VLOOKUP(C93,Planilha7!A23:F4123,4,0)*1.2203)</f>
        <v>269.18597699999998</v>
      </c>
      <c r="H93" s="21">
        <f t="shared" si="24"/>
        <v>1458.9879953399998</v>
      </c>
      <c r="I93" s="20">
        <f>(VLOOKUP(C93,Planilha7!A86:F4186,5,0)*1.2203)</f>
        <v>115.293944</v>
      </c>
      <c r="J93" s="21">
        <f t="shared" si="25"/>
        <v>624.89317647999997</v>
      </c>
      <c r="K93" s="20">
        <f t="shared" si="26"/>
        <v>384.47992099999999</v>
      </c>
      <c r="L93" s="22">
        <f t="shared" si="27"/>
        <v>2083.88117182</v>
      </c>
    </row>
    <row r="94" spans="1:12" s="60" customFormat="1" ht="16.5">
      <c r="A94" s="48" t="s">
        <v>73</v>
      </c>
      <c r="B94" s="23" t="s">
        <v>16</v>
      </c>
      <c r="C94" s="16" t="s">
        <v>74</v>
      </c>
      <c r="D94" s="17" t="s">
        <v>75</v>
      </c>
      <c r="E94" s="18" t="s">
        <v>31</v>
      </c>
      <c r="F94" s="19">
        <v>250.72</v>
      </c>
      <c r="G94" s="20">
        <f>(VLOOKUP(C94,Planilha7!A24:F4124,4,0)*1.2203)</f>
        <v>235.542306</v>
      </c>
      <c r="H94" s="21">
        <f t="shared" si="24"/>
        <v>59055.166960319999</v>
      </c>
      <c r="I94" s="20">
        <f>(VLOOKUP(C94,Planilha7!A87:F4187,5,0)*1.2203)</f>
        <v>102.480794</v>
      </c>
      <c r="J94" s="21">
        <f t="shared" si="25"/>
        <v>25693.984671680002</v>
      </c>
      <c r="K94" s="20">
        <f t="shared" si="26"/>
        <v>338.0231</v>
      </c>
      <c r="L94" s="22">
        <f t="shared" si="27"/>
        <v>84749.151631999994</v>
      </c>
    </row>
    <row r="95" spans="1:12" s="60" customFormat="1" ht="16.5">
      <c r="A95" s="48" t="s">
        <v>76</v>
      </c>
      <c r="B95" s="23" t="s">
        <v>16</v>
      </c>
      <c r="C95" s="16" t="s">
        <v>77</v>
      </c>
      <c r="D95" s="17" t="s">
        <v>78</v>
      </c>
      <c r="E95" s="18" t="s">
        <v>24</v>
      </c>
      <c r="F95" s="19">
        <v>1</v>
      </c>
      <c r="G95" s="20">
        <f>(VLOOKUP(C95,Planilha7!A25:F4125,4,0)*1.2203)</f>
        <v>6353.3333109999994</v>
      </c>
      <c r="H95" s="21">
        <f t="shared" si="24"/>
        <v>6353.3333109999994</v>
      </c>
      <c r="I95" s="20">
        <f>(VLOOKUP(C95,Planilha7!A88:F4188,5,0)*1.2203)</f>
        <v>286.72168799999997</v>
      </c>
      <c r="J95" s="21">
        <f t="shared" si="25"/>
        <v>286.72168799999997</v>
      </c>
      <c r="K95" s="20">
        <f t="shared" si="26"/>
        <v>6640.054998999999</v>
      </c>
      <c r="L95" s="22">
        <f t="shared" si="27"/>
        <v>6640.054998999999</v>
      </c>
    </row>
    <row r="96" spans="1:12" s="60" customFormat="1" ht="33">
      <c r="A96" s="48" t="s">
        <v>79</v>
      </c>
      <c r="B96" s="23" t="s">
        <v>16</v>
      </c>
      <c r="C96" s="16" t="s">
        <v>185</v>
      </c>
      <c r="D96" s="17" t="s">
        <v>186</v>
      </c>
      <c r="E96" s="18" t="s">
        <v>31</v>
      </c>
      <c r="F96" s="19">
        <v>238.12</v>
      </c>
      <c r="G96" s="20">
        <f>(VLOOKUP(C96,Planilha7!A26:F4126,4,0)*1.2203)</f>
        <v>10.018663</v>
      </c>
      <c r="H96" s="21">
        <f t="shared" si="24"/>
        <v>2385.64403356</v>
      </c>
      <c r="I96" s="20">
        <f>(VLOOKUP(C96,Planilha7!A89:F4189,5,0)*1.2203)</f>
        <v>5.6377860000000002</v>
      </c>
      <c r="J96" s="21">
        <f t="shared" si="25"/>
        <v>1342.4696023200001</v>
      </c>
      <c r="K96" s="20">
        <f t="shared" si="26"/>
        <v>15.656449</v>
      </c>
      <c r="L96" s="22">
        <f t="shared" si="27"/>
        <v>3728.1136358799999</v>
      </c>
    </row>
    <row r="97" spans="1:12" s="60" customFormat="1" ht="16.5">
      <c r="A97" s="48" t="s">
        <v>82</v>
      </c>
      <c r="B97" s="23" t="s">
        <v>16</v>
      </c>
      <c r="C97" s="16" t="s">
        <v>80</v>
      </c>
      <c r="D97" s="17" t="s">
        <v>81</v>
      </c>
      <c r="E97" s="18" t="s">
        <v>19</v>
      </c>
      <c r="F97" s="19">
        <v>9.5375297211067291</v>
      </c>
      <c r="G97" s="20">
        <f>(VLOOKUP(C97,Planilha7!A27:F4127,4,0)*1.2203)</f>
        <v>18.231282</v>
      </c>
      <c r="H97" s="21">
        <f t="shared" si="24"/>
        <v>173.88139392887814</v>
      </c>
      <c r="I97" s="20">
        <f>(VLOOKUP(C97,Planilha7!A90:F4190,5,0)*1.2203)</f>
        <v>30.129207000000001</v>
      </c>
      <c r="J97" s="21">
        <f t="shared" si="25"/>
        <v>287.35820723587693</v>
      </c>
      <c r="K97" s="20">
        <f t="shared" si="26"/>
        <v>48.360489000000001</v>
      </c>
      <c r="L97" s="22">
        <f t="shared" si="27"/>
        <v>461.23960116475507</v>
      </c>
    </row>
    <row r="98" spans="1:12" s="60" customFormat="1" ht="16.5">
      <c r="A98" s="48" t="s">
        <v>85</v>
      </c>
      <c r="B98" s="23" t="s">
        <v>16</v>
      </c>
      <c r="C98" s="16" t="s">
        <v>83</v>
      </c>
      <c r="D98" s="17" t="s">
        <v>84</v>
      </c>
      <c r="E98" s="18" t="s">
        <v>24</v>
      </c>
      <c r="F98" s="19">
        <v>6</v>
      </c>
      <c r="G98" s="20">
        <f>(VLOOKUP(C98,Planilha7!A28:F4128,4,0)*1.2203)</f>
        <v>2819.25909</v>
      </c>
      <c r="H98" s="21">
        <f t="shared" si="24"/>
        <v>16915.554540000001</v>
      </c>
      <c r="I98" s="20">
        <f>(VLOOKUP(C98,Planilha7!A91:F4191,5,0)*1.2203)</f>
        <v>266.45250499999997</v>
      </c>
      <c r="J98" s="21">
        <f t="shared" si="25"/>
        <v>1598.7150299999998</v>
      </c>
      <c r="K98" s="20">
        <f t="shared" si="26"/>
        <v>3085.7115949999998</v>
      </c>
      <c r="L98" s="22">
        <f t="shared" si="27"/>
        <v>18514.269569999997</v>
      </c>
    </row>
    <row r="99" spans="1:12" s="60" customFormat="1" ht="16.5">
      <c r="A99" s="48" t="s">
        <v>187</v>
      </c>
      <c r="B99" s="23" t="s">
        <v>21</v>
      </c>
      <c r="C99" s="16" t="s">
        <v>86</v>
      </c>
      <c r="D99" s="17" t="s">
        <v>87</v>
      </c>
      <c r="E99" s="18" t="s">
        <v>24</v>
      </c>
      <c r="F99" s="19">
        <v>1</v>
      </c>
      <c r="G99" s="20">
        <f>640.99*1.2203</f>
        <v>782.20009700000003</v>
      </c>
      <c r="H99" s="21">
        <f t="shared" si="24"/>
        <v>782.20009700000003</v>
      </c>
      <c r="I99" s="20">
        <f>86.9*1.2203</f>
        <v>106.04407</v>
      </c>
      <c r="J99" s="21">
        <f t="shared" si="25"/>
        <v>106.04407</v>
      </c>
      <c r="K99" s="20">
        <f t="shared" si="26"/>
        <v>888.24416700000006</v>
      </c>
      <c r="L99" s="22">
        <f t="shared" si="27"/>
        <v>888.24416700000006</v>
      </c>
    </row>
    <row r="100" spans="1:12" ht="16.5">
      <c r="A100" s="24"/>
      <c r="B100" s="25"/>
      <c r="C100" s="25"/>
      <c r="D100" s="26"/>
      <c r="E100" s="26"/>
      <c r="F100" s="26"/>
      <c r="G100" s="26"/>
      <c r="H100" s="26"/>
      <c r="I100" s="20"/>
      <c r="J100" s="26"/>
      <c r="K100" s="26"/>
      <c r="L100" s="26"/>
    </row>
    <row r="101" spans="1:12" ht="16.5">
      <c r="A101" s="34" t="s">
        <v>88</v>
      </c>
      <c r="B101" s="35"/>
      <c r="C101" s="35"/>
      <c r="D101" s="36" t="s">
        <v>89</v>
      </c>
      <c r="E101" s="35"/>
      <c r="F101" s="37"/>
      <c r="G101" s="38"/>
      <c r="H101" s="39">
        <f>SUM(H102:H116)</f>
        <v>46317.264929369994</v>
      </c>
      <c r="I101" s="38"/>
      <c r="J101" s="39">
        <f>SUM(J102:J116)</f>
        <v>25237.392830600002</v>
      </c>
      <c r="K101" s="39"/>
      <c r="L101" s="40">
        <f>SUM(L102:L116)</f>
        <v>71554.657759969996</v>
      </c>
    </row>
    <row r="102" spans="1:12" s="60" customFormat="1" ht="16.5">
      <c r="A102" s="48" t="s">
        <v>90</v>
      </c>
      <c r="B102" s="23" t="s">
        <v>16</v>
      </c>
      <c r="C102" s="16" t="s">
        <v>91</v>
      </c>
      <c r="D102" s="17" t="s">
        <v>92</v>
      </c>
      <c r="E102" s="18" t="s">
        <v>24</v>
      </c>
      <c r="F102" s="19">
        <v>7</v>
      </c>
      <c r="G102" s="20">
        <f>(VLOOKUP(C102,Planilha7!A18:F4118,4,0)*1.2203)</f>
        <v>103.61567299999999</v>
      </c>
      <c r="H102" s="21">
        <f>F102*G102</f>
        <v>725.30971099999988</v>
      </c>
      <c r="I102" s="20">
        <f>(VLOOKUP(C102,Planilha7!A95:F4195,5,0)*1.2203)</f>
        <v>15.375779999999999</v>
      </c>
      <c r="J102" s="21">
        <f>F102*I102</f>
        <v>107.63046</v>
      </c>
      <c r="K102" s="20">
        <f>G102+I102</f>
        <v>118.99145299999998</v>
      </c>
      <c r="L102" s="22">
        <f>F102*K102</f>
        <v>832.94017099999985</v>
      </c>
    </row>
    <row r="103" spans="1:12" s="60" customFormat="1" ht="16.5">
      <c r="A103" s="48" t="s">
        <v>93</v>
      </c>
      <c r="B103" s="23" t="s">
        <v>16</v>
      </c>
      <c r="C103" s="16" t="s">
        <v>94</v>
      </c>
      <c r="D103" s="17" t="s">
        <v>95</v>
      </c>
      <c r="E103" s="18" t="s">
        <v>24</v>
      </c>
      <c r="F103" s="19">
        <v>6</v>
      </c>
      <c r="G103" s="20">
        <f>(VLOOKUP(C103,Planilha7!A19:F4119,4,0)*1.2203)</f>
        <v>91.961807999999991</v>
      </c>
      <c r="H103" s="21">
        <f t="shared" ref="H103:H116" si="28">F103*G103</f>
        <v>551.77084799999989</v>
      </c>
      <c r="I103" s="20">
        <f>(VLOOKUP(C103,Planilha7!A96:F4196,5,0)*1.2203)</f>
        <v>15.375779999999999</v>
      </c>
      <c r="J103" s="21">
        <f t="shared" ref="J103:J116" si="29">F103*I103</f>
        <v>92.254679999999993</v>
      </c>
      <c r="K103" s="20">
        <f t="shared" ref="K103:K116" si="30">G103+I103</f>
        <v>107.33758799999998</v>
      </c>
      <c r="L103" s="22">
        <f t="shared" ref="L103:L116" si="31">F103*K103</f>
        <v>644.02552799999989</v>
      </c>
    </row>
    <row r="104" spans="1:12" s="60" customFormat="1" ht="16.5">
      <c r="A104" s="48" t="s">
        <v>96</v>
      </c>
      <c r="B104" s="23" t="s">
        <v>16</v>
      </c>
      <c r="C104" s="16" t="s">
        <v>97</v>
      </c>
      <c r="D104" s="17" t="s">
        <v>98</v>
      </c>
      <c r="E104" s="18" t="s">
        <v>24</v>
      </c>
      <c r="F104" s="19">
        <v>6</v>
      </c>
      <c r="G104" s="20">
        <f>(VLOOKUP(C104,Planilha7!A20:F4120,4,0)*1.2203)</f>
        <v>367.85943499999996</v>
      </c>
      <c r="H104" s="21">
        <f t="shared" si="28"/>
        <v>2207.15661</v>
      </c>
      <c r="I104" s="20">
        <f>(VLOOKUP(C104,Planilha7!A97:F4197,5,0)*1.2203)</f>
        <v>15.375779999999999</v>
      </c>
      <c r="J104" s="21">
        <f t="shared" si="29"/>
        <v>92.254679999999993</v>
      </c>
      <c r="K104" s="20">
        <f t="shared" si="30"/>
        <v>383.23521499999998</v>
      </c>
      <c r="L104" s="22">
        <f t="shared" si="31"/>
        <v>2299.41129</v>
      </c>
    </row>
    <row r="105" spans="1:12" s="60" customFormat="1" ht="33">
      <c r="A105" s="48" t="s">
        <v>99</v>
      </c>
      <c r="B105" s="23" t="s">
        <v>16</v>
      </c>
      <c r="C105" s="16" t="s">
        <v>100</v>
      </c>
      <c r="D105" s="17" t="s">
        <v>101</v>
      </c>
      <c r="E105" s="18" t="s">
        <v>24</v>
      </c>
      <c r="F105" s="19">
        <v>1</v>
      </c>
      <c r="G105" s="20">
        <f>(VLOOKUP(C105,Planilha7!A21:F4121,4,0)*1.2203)</f>
        <v>926.90327100000002</v>
      </c>
      <c r="H105" s="21">
        <f t="shared" si="28"/>
        <v>926.90327100000002</v>
      </c>
      <c r="I105" s="20">
        <f>(VLOOKUP(C105,Planilha7!A98:F4198,5,0)*1.2203)</f>
        <v>16.413034999999997</v>
      </c>
      <c r="J105" s="21">
        <f t="shared" si="29"/>
        <v>16.413034999999997</v>
      </c>
      <c r="K105" s="20">
        <f t="shared" si="30"/>
        <v>943.31630600000005</v>
      </c>
      <c r="L105" s="22">
        <f t="shared" si="31"/>
        <v>943.31630600000005</v>
      </c>
    </row>
    <row r="106" spans="1:12" s="60" customFormat="1" ht="33">
      <c r="A106" s="48" t="s">
        <v>102</v>
      </c>
      <c r="B106" s="23" t="s">
        <v>16</v>
      </c>
      <c r="C106" s="16" t="s">
        <v>103</v>
      </c>
      <c r="D106" s="17" t="s">
        <v>104</v>
      </c>
      <c r="E106" s="18" t="s">
        <v>24</v>
      </c>
      <c r="F106" s="19">
        <v>30</v>
      </c>
      <c r="G106" s="20">
        <f>(VLOOKUP(C106,Planilha7!A22:F4122,4,0)*1.2203)</f>
        <v>107.715881</v>
      </c>
      <c r="H106" s="21">
        <f t="shared" si="28"/>
        <v>3231.4764299999997</v>
      </c>
      <c r="I106" s="20">
        <f>(VLOOKUP(C106,Planilha7!A99:F4199,5,0)*1.2203)</f>
        <v>25.626300000000001</v>
      </c>
      <c r="J106" s="21">
        <f t="shared" si="29"/>
        <v>768.78899999999999</v>
      </c>
      <c r="K106" s="20">
        <f t="shared" si="30"/>
        <v>133.34218099999998</v>
      </c>
      <c r="L106" s="22">
        <f t="shared" si="31"/>
        <v>4000.2654299999995</v>
      </c>
    </row>
    <row r="107" spans="1:12" s="60" customFormat="1" ht="16.5">
      <c r="A107" s="48" t="s">
        <v>105</v>
      </c>
      <c r="B107" s="23" t="s">
        <v>21</v>
      </c>
      <c r="C107" s="16" t="s">
        <v>8534</v>
      </c>
      <c r="D107" s="17" t="s">
        <v>8535</v>
      </c>
      <c r="E107" s="18" t="s">
        <v>24</v>
      </c>
      <c r="F107" s="19">
        <v>1</v>
      </c>
      <c r="G107" s="20">
        <f>1232.17*1.2203</f>
        <v>1503.6170509999999</v>
      </c>
      <c r="H107" s="21">
        <f t="shared" si="28"/>
        <v>1503.6170509999999</v>
      </c>
      <c r="I107" s="20">
        <f>108.6*1.2203</f>
        <v>132.52457999999999</v>
      </c>
      <c r="J107" s="21">
        <f t="shared" si="29"/>
        <v>132.52457999999999</v>
      </c>
      <c r="K107" s="20">
        <f t="shared" si="30"/>
        <v>1636.141631</v>
      </c>
      <c r="L107" s="22">
        <f t="shared" si="31"/>
        <v>1636.141631</v>
      </c>
    </row>
    <row r="108" spans="1:12" s="60" customFormat="1" ht="16.5">
      <c r="A108" s="48" t="s">
        <v>106</v>
      </c>
      <c r="B108" s="23" t="s">
        <v>16</v>
      </c>
      <c r="C108" s="16" t="s">
        <v>107</v>
      </c>
      <c r="D108" s="17" t="s">
        <v>108</v>
      </c>
      <c r="E108" s="18" t="s">
        <v>31</v>
      </c>
      <c r="F108" s="19">
        <v>155</v>
      </c>
      <c r="G108" s="20">
        <f>(VLOOKUP(C108,Planilha7!A24:F4124,4,0)*1.2203)</f>
        <v>11.629458999999999</v>
      </c>
      <c r="H108" s="21">
        <f t="shared" si="28"/>
        <v>1802.5661449999998</v>
      </c>
      <c r="I108" s="20">
        <f>(VLOOKUP(C108,Planilha7!A101:F4201,5,0)*1.2203)</f>
        <v>30.739357000000002</v>
      </c>
      <c r="J108" s="21">
        <f t="shared" si="29"/>
        <v>4764.6003350000001</v>
      </c>
      <c r="K108" s="20">
        <f t="shared" si="30"/>
        <v>42.368816000000002</v>
      </c>
      <c r="L108" s="22">
        <f t="shared" si="31"/>
        <v>6567.1664800000008</v>
      </c>
    </row>
    <row r="109" spans="1:12" s="60" customFormat="1" ht="16.5">
      <c r="A109" s="48" t="s">
        <v>109</v>
      </c>
      <c r="B109" s="23" t="s">
        <v>16</v>
      </c>
      <c r="C109" s="16" t="s">
        <v>188</v>
      </c>
      <c r="D109" s="17" t="s">
        <v>189</v>
      </c>
      <c r="E109" s="18" t="s">
        <v>112</v>
      </c>
      <c r="F109" s="19">
        <v>93</v>
      </c>
      <c r="G109" s="20">
        <f>(VLOOKUP(C109,Planilha7!A25:F4125,4,0)*1.2203)</f>
        <v>237.06768099999999</v>
      </c>
      <c r="H109" s="21">
        <f t="shared" si="28"/>
        <v>22047.294332999998</v>
      </c>
      <c r="I109" s="20">
        <f>(VLOOKUP(C109,Planilha7!A102:F4202,5,0)*1.2203)</f>
        <v>25.626300000000001</v>
      </c>
      <c r="J109" s="21">
        <f t="shared" si="29"/>
        <v>2383.2458999999999</v>
      </c>
      <c r="K109" s="20">
        <f t="shared" si="30"/>
        <v>262.69398100000001</v>
      </c>
      <c r="L109" s="22">
        <f t="shared" si="31"/>
        <v>24430.540233</v>
      </c>
    </row>
    <row r="110" spans="1:12" s="60" customFormat="1" ht="16.5">
      <c r="A110" s="48" t="s">
        <v>113</v>
      </c>
      <c r="B110" s="23" t="s">
        <v>16</v>
      </c>
      <c r="C110" s="16" t="s">
        <v>114</v>
      </c>
      <c r="D110" s="17" t="s">
        <v>115</v>
      </c>
      <c r="E110" s="18" t="s">
        <v>31</v>
      </c>
      <c r="F110" s="19">
        <v>310</v>
      </c>
      <c r="G110" s="20">
        <f>(VLOOKUP(C110,Planilha7!A26:F4126,4,0)*1.2203)</f>
        <v>3.0995619999999997</v>
      </c>
      <c r="H110" s="21">
        <f t="shared" si="28"/>
        <v>960.86421999999993</v>
      </c>
      <c r="I110" s="20">
        <f>(VLOOKUP(C110,Planilha7!A103:F4203,5,0)*1.2203)</f>
        <v>2.0501039999999997</v>
      </c>
      <c r="J110" s="21">
        <f t="shared" si="29"/>
        <v>635.53223999999989</v>
      </c>
      <c r="K110" s="20">
        <f t="shared" si="30"/>
        <v>5.1496659999999999</v>
      </c>
      <c r="L110" s="22">
        <f t="shared" si="31"/>
        <v>1596.3964599999999</v>
      </c>
    </row>
    <row r="111" spans="1:12" s="60" customFormat="1" ht="16.5">
      <c r="A111" s="48" t="s">
        <v>116</v>
      </c>
      <c r="B111" s="23" t="s">
        <v>16</v>
      </c>
      <c r="C111" s="16" t="s">
        <v>117</v>
      </c>
      <c r="D111" s="17" t="s">
        <v>118</v>
      </c>
      <c r="E111" s="18" t="s">
        <v>112</v>
      </c>
      <c r="F111" s="19">
        <v>31</v>
      </c>
      <c r="G111" s="20">
        <f>(VLOOKUP(C111,Planilha7!A27:F4127,4,0)*1.2203)</f>
        <v>13.716172</v>
      </c>
      <c r="H111" s="21">
        <f t="shared" si="28"/>
        <v>425.20133199999998</v>
      </c>
      <c r="I111" s="20">
        <f>(VLOOKUP(C111,Planilha7!A104:F4204,5,0)*1.2203)</f>
        <v>15.375779999999999</v>
      </c>
      <c r="J111" s="21">
        <f t="shared" si="29"/>
        <v>476.64917999999994</v>
      </c>
      <c r="K111" s="20">
        <f t="shared" si="30"/>
        <v>29.091951999999999</v>
      </c>
      <c r="L111" s="22">
        <f t="shared" si="31"/>
        <v>901.85051199999998</v>
      </c>
    </row>
    <row r="112" spans="1:12" s="60" customFormat="1" ht="16.5">
      <c r="A112" s="48" t="s">
        <v>119</v>
      </c>
      <c r="B112" s="23" t="s">
        <v>16</v>
      </c>
      <c r="C112" s="16" t="s">
        <v>120</v>
      </c>
      <c r="D112" s="17" t="s">
        <v>121</v>
      </c>
      <c r="E112" s="18" t="s">
        <v>24</v>
      </c>
      <c r="F112" s="19">
        <v>11</v>
      </c>
      <c r="G112" s="20">
        <f>(VLOOKUP(C112,Planilha7!A28:F4128,4,0)*1.2203)</f>
        <v>14.765629999999998</v>
      </c>
      <c r="H112" s="21">
        <f t="shared" si="28"/>
        <v>162.42192999999997</v>
      </c>
      <c r="I112" s="20">
        <f>(VLOOKUP(C112,Planilha7!A105:F4205,5,0)*1.2203)</f>
        <v>10.25052</v>
      </c>
      <c r="J112" s="21">
        <f t="shared" si="29"/>
        <v>112.75572</v>
      </c>
      <c r="K112" s="20">
        <f t="shared" si="30"/>
        <v>25.016149999999996</v>
      </c>
      <c r="L112" s="22">
        <f t="shared" si="31"/>
        <v>275.17764999999997</v>
      </c>
    </row>
    <row r="113" spans="1:12" s="60" customFormat="1" ht="16.5">
      <c r="A113" s="49" t="s">
        <v>122</v>
      </c>
      <c r="B113" s="61" t="s">
        <v>16</v>
      </c>
      <c r="C113" s="41" t="s">
        <v>123</v>
      </c>
      <c r="D113" s="17" t="s">
        <v>124</v>
      </c>
      <c r="E113" s="18" t="s">
        <v>31</v>
      </c>
      <c r="F113" s="42">
        <v>1242.23</v>
      </c>
      <c r="G113" s="20">
        <f>(VLOOKUP(C113,Planilha7!A29:F4129,4,0)*1.2203)</f>
        <v>6.7970709999999999</v>
      </c>
      <c r="H113" s="21">
        <f t="shared" si="28"/>
        <v>8443.5255083299999</v>
      </c>
      <c r="I113" s="20">
        <f>(VLOOKUP(C113,Planilha7!A106:F4206,5,0)*1.2203)</f>
        <v>6.1503119999999996</v>
      </c>
      <c r="J113" s="21">
        <f t="shared" si="29"/>
        <v>7640.1020757599999</v>
      </c>
      <c r="K113" s="20">
        <f t="shared" si="30"/>
        <v>12.947382999999999</v>
      </c>
      <c r="L113" s="22">
        <f t="shared" si="31"/>
        <v>16083.627584089998</v>
      </c>
    </row>
    <row r="114" spans="1:12" s="60" customFormat="1" ht="16.5">
      <c r="A114" s="48" t="s">
        <v>125</v>
      </c>
      <c r="B114" s="23" t="s">
        <v>16</v>
      </c>
      <c r="C114" s="16" t="s">
        <v>126</v>
      </c>
      <c r="D114" s="17" t="s">
        <v>127</v>
      </c>
      <c r="E114" s="18" t="s">
        <v>31</v>
      </c>
      <c r="F114" s="19">
        <v>238.12</v>
      </c>
      <c r="G114" s="20">
        <f>(VLOOKUP(C114,Planilha7!A30:F4130,4,0)*1.2203)</f>
        <v>12.068766999999999</v>
      </c>
      <c r="H114" s="21">
        <f t="shared" si="28"/>
        <v>2873.8147980399999</v>
      </c>
      <c r="I114" s="20">
        <f>(VLOOKUP(C114,Planilha7!A107:F4207,5,0)*1.2203)</f>
        <v>30.739357000000002</v>
      </c>
      <c r="J114" s="21">
        <f t="shared" si="29"/>
        <v>7319.6556888400009</v>
      </c>
      <c r="K114" s="20">
        <f t="shared" si="30"/>
        <v>42.808123999999999</v>
      </c>
      <c r="L114" s="22">
        <f t="shared" si="31"/>
        <v>10193.47048688</v>
      </c>
    </row>
    <row r="115" spans="1:12" s="60" customFormat="1" ht="16.5">
      <c r="A115" s="48" t="s">
        <v>128</v>
      </c>
      <c r="B115" s="23" t="s">
        <v>16</v>
      </c>
      <c r="C115" s="16" t="s">
        <v>129</v>
      </c>
      <c r="D115" s="17" t="s">
        <v>130</v>
      </c>
      <c r="E115" s="18" t="s">
        <v>31</v>
      </c>
      <c r="F115" s="19">
        <v>10.8</v>
      </c>
      <c r="G115" s="20">
        <f>(VLOOKUP(C115,Planilha7!A31:F4131,4,0)*1.2203)</f>
        <v>14.948675</v>
      </c>
      <c r="H115" s="21">
        <f t="shared" si="28"/>
        <v>161.44569000000001</v>
      </c>
      <c r="I115" s="20">
        <f>(VLOOKUP(C115,Planilha7!A108:F4208,5,0)*1.2203)</f>
        <v>35.876819999999995</v>
      </c>
      <c r="J115" s="21">
        <f t="shared" si="29"/>
        <v>387.46965599999999</v>
      </c>
      <c r="K115" s="20">
        <f t="shared" si="30"/>
        <v>50.825494999999997</v>
      </c>
      <c r="L115" s="22">
        <f t="shared" si="31"/>
        <v>548.915346</v>
      </c>
    </row>
    <row r="116" spans="1:12" s="60" customFormat="1" ht="16.5">
      <c r="A116" s="48" t="s">
        <v>131</v>
      </c>
      <c r="B116" s="23" t="s">
        <v>16</v>
      </c>
      <c r="C116" s="16" t="s">
        <v>132</v>
      </c>
      <c r="D116" s="17" t="s">
        <v>133</v>
      </c>
      <c r="E116" s="18" t="s">
        <v>112</v>
      </c>
      <c r="F116" s="19">
        <v>12</v>
      </c>
      <c r="G116" s="20">
        <f>(VLOOKUP(C116,Planilha7!A32:F4132,4,0)*1.2203)</f>
        <v>24.491420999999999</v>
      </c>
      <c r="H116" s="21">
        <f t="shared" si="28"/>
        <v>293.89705199999997</v>
      </c>
      <c r="I116" s="20">
        <f>(VLOOKUP(C116,Planilha7!A109:F4209,5,0)*1.2203)</f>
        <v>25.626300000000001</v>
      </c>
      <c r="J116" s="21">
        <f t="shared" si="29"/>
        <v>307.51560000000001</v>
      </c>
      <c r="K116" s="20">
        <f t="shared" si="30"/>
        <v>50.117721000000003</v>
      </c>
      <c r="L116" s="22">
        <f t="shared" si="31"/>
        <v>601.41265199999998</v>
      </c>
    </row>
    <row r="117" spans="1:12" ht="16.5">
      <c r="A117" s="24"/>
      <c r="B117" s="25"/>
      <c r="C117" s="25"/>
      <c r="D117" s="26"/>
      <c r="E117" s="26"/>
      <c r="F117" s="26"/>
      <c r="G117" s="26"/>
      <c r="H117" s="26"/>
      <c r="I117" s="20"/>
      <c r="J117" s="26"/>
      <c r="K117" s="26"/>
      <c r="L117" s="26"/>
    </row>
    <row r="118" spans="1:12" ht="16.5">
      <c r="A118" s="34" t="s">
        <v>134</v>
      </c>
      <c r="B118" s="35"/>
      <c r="C118" s="35"/>
      <c r="D118" s="36" t="s">
        <v>135</v>
      </c>
      <c r="E118" s="35"/>
      <c r="F118" s="37"/>
      <c r="G118" s="38"/>
      <c r="H118" s="39">
        <f>SUM(H119:H124)</f>
        <v>14098.906891999999</v>
      </c>
      <c r="I118" s="38"/>
      <c r="J118" s="39">
        <f>SUM(J119:J124)</f>
        <v>2156.5141599999997</v>
      </c>
      <c r="K118" s="39"/>
      <c r="L118" s="40">
        <f>SUM(L119:L124)</f>
        <v>16255.421051999998</v>
      </c>
    </row>
    <row r="119" spans="1:12" s="60" customFormat="1" ht="36" customHeight="1">
      <c r="A119" s="49" t="s">
        <v>136</v>
      </c>
      <c r="B119" s="61" t="s">
        <v>16</v>
      </c>
      <c r="C119" s="16" t="s">
        <v>137</v>
      </c>
      <c r="D119" s="17" t="s">
        <v>138</v>
      </c>
      <c r="E119" s="18" t="s">
        <v>24</v>
      </c>
      <c r="F119" s="19">
        <v>8</v>
      </c>
      <c r="G119" s="20">
        <f>(VLOOKUP(C119,Planilha7!A18:F4118,4,0)*1.2203)</f>
        <v>261.339448</v>
      </c>
      <c r="H119" s="21">
        <f>F119*G119</f>
        <v>2090.715584</v>
      </c>
      <c r="I119" s="20">
        <f>(VLOOKUP(C119,Planilha7!A112:F4212,5,0)*1.2203)</f>
        <v>21.562701000000001</v>
      </c>
      <c r="J119" s="21">
        <f>F119*I119</f>
        <v>172.501608</v>
      </c>
      <c r="K119" s="20">
        <f>G119+I119</f>
        <v>282.90214900000001</v>
      </c>
      <c r="L119" s="21">
        <f>F119*K119</f>
        <v>2263.2171920000001</v>
      </c>
    </row>
    <row r="120" spans="1:12" s="60" customFormat="1" ht="16.5">
      <c r="A120" s="48" t="s">
        <v>139</v>
      </c>
      <c r="B120" s="23" t="s">
        <v>16</v>
      </c>
      <c r="C120" s="16" t="s">
        <v>140</v>
      </c>
      <c r="D120" s="17" t="s">
        <v>141</v>
      </c>
      <c r="E120" s="18" t="s">
        <v>24</v>
      </c>
      <c r="F120" s="19">
        <v>3</v>
      </c>
      <c r="G120" s="20">
        <f>(VLOOKUP(C120,Planilha7!A19:F4119,4,0)*1.2203)</f>
        <v>196.419488</v>
      </c>
      <c r="H120" s="21">
        <f t="shared" ref="H120:H124" si="32">F120*G120</f>
        <v>589.258464</v>
      </c>
      <c r="I120" s="20">
        <f>(VLOOKUP(C120,Planilha7!A113:F4213,5,0)*1.2203)</f>
        <v>21.562701000000001</v>
      </c>
      <c r="J120" s="21">
        <f t="shared" ref="J120:J124" si="33">F120*I120</f>
        <v>64.688102999999998</v>
      </c>
      <c r="K120" s="20">
        <f t="shared" ref="K120:K124" si="34">G120+I120</f>
        <v>217.98218900000001</v>
      </c>
      <c r="L120" s="21">
        <f t="shared" ref="L120:L124" si="35">F120*K120</f>
        <v>653.94656699999996</v>
      </c>
    </row>
    <row r="121" spans="1:12" s="60" customFormat="1" ht="16.5">
      <c r="A121" s="48" t="s">
        <v>142</v>
      </c>
      <c r="B121" s="23" t="s">
        <v>16</v>
      </c>
      <c r="C121" s="16" t="s">
        <v>143</v>
      </c>
      <c r="D121" s="17" t="s">
        <v>144</v>
      </c>
      <c r="E121" s="18" t="s">
        <v>145</v>
      </c>
      <c r="F121" s="19">
        <v>1</v>
      </c>
      <c r="G121" s="20">
        <f>(VLOOKUP(C121,Planilha7!A20:F4120,4,0)*1.2203)</f>
        <v>11.568444</v>
      </c>
      <c r="H121" s="21">
        <f t="shared" si="32"/>
        <v>11.568444</v>
      </c>
      <c r="I121" s="20">
        <f>(VLOOKUP(C121,Planilha7!A114:F4214,5,0)*1.2203)</f>
        <v>0</v>
      </c>
      <c r="J121" s="21">
        <f t="shared" si="33"/>
        <v>0</v>
      </c>
      <c r="K121" s="20">
        <f t="shared" si="34"/>
        <v>11.568444</v>
      </c>
      <c r="L121" s="21">
        <f t="shared" si="35"/>
        <v>11.568444</v>
      </c>
    </row>
    <row r="122" spans="1:12" s="60" customFormat="1" ht="16.5">
      <c r="A122" s="48" t="s">
        <v>146</v>
      </c>
      <c r="B122" s="23" t="s">
        <v>16</v>
      </c>
      <c r="C122" s="16" t="s">
        <v>147</v>
      </c>
      <c r="D122" s="17" t="s">
        <v>148</v>
      </c>
      <c r="E122" s="18" t="s">
        <v>149</v>
      </c>
      <c r="F122" s="19">
        <v>1</v>
      </c>
      <c r="G122" s="20">
        <f>(VLOOKUP(C122,Planilha7!A21:F4121,4,0)*1.2203)</f>
        <v>3.8805540000000001</v>
      </c>
      <c r="H122" s="21">
        <f t="shared" si="32"/>
        <v>3.8805540000000001</v>
      </c>
      <c r="I122" s="20">
        <f>(VLOOKUP(C122,Planilha7!A115:F4215,5,0)*1.2203)</f>
        <v>0</v>
      </c>
      <c r="J122" s="21">
        <f t="shared" si="33"/>
        <v>0</v>
      </c>
      <c r="K122" s="20">
        <f t="shared" si="34"/>
        <v>3.8805540000000001</v>
      </c>
      <c r="L122" s="21">
        <f t="shared" si="35"/>
        <v>3.8805540000000001</v>
      </c>
    </row>
    <row r="123" spans="1:12" s="60" customFormat="1" ht="33">
      <c r="A123" s="48" t="s">
        <v>150</v>
      </c>
      <c r="B123" s="23" t="s">
        <v>16</v>
      </c>
      <c r="C123" s="41" t="s">
        <v>151</v>
      </c>
      <c r="D123" s="17" t="s">
        <v>152</v>
      </c>
      <c r="E123" s="18" t="s">
        <v>24</v>
      </c>
      <c r="F123" s="42">
        <v>61</v>
      </c>
      <c r="G123" s="20">
        <f>(VLOOKUP(C123,Planilha7!A22:F4122,4,0)*1.2203)</f>
        <v>7.4560329999999997</v>
      </c>
      <c r="H123" s="21">
        <f t="shared" si="32"/>
        <v>454.81801300000001</v>
      </c>
      <c r="I123" s="20">
        <f>(VLOOKUP(C123,Planilha7!A116:F4216,5,0)*1.2203)</f>
        <v>6.5774169999999996</v>
      </c>
      <c r="J123" s="21">
        <f t="shared" si="33"/>
        <v>401.22243699999996</v>
      </c>
      <c r="K123" s="20">
        <f t="shared" si="34"/>
        <v>14.033449999999998</v>
      </c>
      <c r="L123" s="21">
        <f t="shared" si="35"/>
        <v>856.04044999999985</v>
      </c>
    </row>
    <row r="124" spans="1:12" s="60" customFormat="1" ht="33">
      <c r="A124" s="48" t="s">
        <v>153</v>
      </c>
      <c r="B124" s="23" t="s">
        <v>16</v>
      </c>
      <c r="C124" s="16" t="s">
        <v>154</v>
      </c>
      <c r="D124" s="17" t="s">
        <v>155</v>
      </c>
      <c r="E124" s="18" t="s">
        <v>112</v>
      </c>
      <c r="F124" s="19">
        <v>7</v>
      </c>
      <c r="G124" s="20">
        <f>(VLOOKUP(C124,Planilha7!A23:F4123,4,0)*1.2203)</f>
        <v>1564.0951189999998</v>
      </c>
      <c r="H124" s="21">
        <f t="shared" si="32"/>
        <v>10948.665832999999</v>
      </c>
      <c r="I124" s="20">
        <f>(VLOOKUP(C124,Planilha7!A117:F4217,5,0)*1.2203)</f>
        <v>216.87171599999999</v>
      </c>
      <c r="J124" s="21">
        <f t="shared" si="33"/>
        <v>1518.1020119999998</v>
      </c>
      <c r="K124" s="20">
        <f t="shared" si="34"/>
        <v>1780.9668349999997</v>
      </c>
      <c r="L124" s="21">
        <f t="shared" si="35"/>
        <v>12466.767844999998</v>
      </c>
    </row>
    <row r="125" spans="1:12" ht="16.5">
      <c r="A125" s="27" t="s">
        <v>156</v>
      </c>
      <c r="B125" s="28"/>
      <c r="C125" s="28"/>
      <c r="D125" s="29" t="s">
        <v>157</v>
      </c>
      <c r="E125" s="28"/>
      <c r="F125" s="30"/>
      <c r="G125" s="31"/>
      <c r="H125" s="32">
        <f>SUM(H126:H132)</f>
        <v>2179.6603954980001</v>
      </c>
      <c r="I125" s="31"/>
      <c r="J125" s="32">
        <f>SUM(J126:J132)</f>
        <v>6232.1170165269323</v>
      </c>
      <c r="K125" s="32"/>
      <c r="L125" s="33">
        <f>SUM(L126:L132)</f>
        <v>8411.7774120249323</v>
      </c>
    </row>
    <row r="126" spans="1:12" s="60" customFormat="1" ht="16.5">
      <c r="A126" s="48" t="s">
        <v>158</v>
      </c>
      <c r="B126" s="23" t="s">
        <v>16</v>
      </c>
      <c r="C126" s="16" t="s">
        <v>159</v>
      </c>
      <c r="D126" s="17" t="s">
        <v>160</v>
      </c>
      <c r="E126" s="18" t="s">
        <v>44</v>
      </c>
      <c r="F126" s="19">
        <v>40.565321546657898</v>
      </c>
      <c r="G126" s="20">
        <f>(VLOOKUP(C126,Planilha7!A23:F4123,4,0)*1.2203)</f>
        <v>0</v>
      </c>
      <c r="H126" s="21">
        <f>F126*G126</f>
        <v>0</v>
      </c>
      <c r="I126" s="20">
        <f>(VLOOKUP(C126,Planilha7!A119:F4219,5,0)*1.2203)</f>
        <v>19.073288999999999</v>
      </c>
      <c r="J126" s="21">
        <f>F126*I126</f>
        <v>773.71410123733301</v>
      </c>
      <c r="K126" s="20">
        <f>G126+I126</f>
        <v>19.073288999999999</v>
      </c>
      <c r="L126" s="22">
        <f>F126*K126</f>
        <v>773.71410123733301</v>
      </c>
    </row>
    <row r="127" spans="1:12" s="60" customFormat="1" ht="16.5">
      <c r="A127" s="48" t="s">
        <v>161</v>
      </c>
      <c r="B127" s="23" t="s">
        <v>16</v>
      </c>
      <c r="C127" s="16" t="s">
        <v>192</v>
      </c>
      <c r="D127" s="17" t="s">
        <v>193</v>
      </c>
      <c r="E127" s="18" t="s">
        <v>44</v>
      </c>
      <c r="F127" s="19">
        <v>6.3163999999999998</v>
      </c>
      <c r="G127" s="20">
        <f>(VLOOKUP(C127,Planilha7!A24:F4124,4,0)*1.2203)</f>
        <v>311.969695</v>
      </c>
      <c r="H127" s="21">
        <f t="shared" ref="H127:H132" si="36">F127*G127</f>
        <v>1970.5253814979999</v>
      </c>
      <c r="I127" s="20">
        <f>(VLOOKUP(C127,Planilha7!A120:F4220,5,0)*1.2203)</f>
        <v>51.106164</v>
      </c>
      <c r="J127" s="21">
        <f t="shared" ref="J127:J132" si="37">F127*I127</f>
        <v>322.80697428959996</v>
      </c>
      <c r="K127" s="20">
        <f t="shared" ref="K127:K132" si="38">G127+I127</f>
        <v>363.07585899999998</v>
      </c>
      <c r="L127" s="22">
        <f t="shared" ref="L127:L132" si="39">F127*K127</f>
        <v>2293.3323557875997</v>
      </c>
    </row>
    <row r="128" spans="1:12" s="60" customFormat="1" ht="16.5">
      <c r="A128" s="48" t="s">
        <v>164</v>
      </c>
      <c r="B128" s="23" t="s">
        <v>21</v>
      </c>
      <c r="C128" s="16" t="s">
        <v>194</v>
      </c>
      <c r="D128" s="17" t="s">
        <v>195</v>
      </c>
      <c r="E128" s="18" t="s">
        <v>24</v>
      </c>
      <c r="F128" s="19">
        <v>1</v>
      </c>
      <c r="G128" s="20">
        <f>41.97*1.2203</f>
        <v>51.215990999999995</v>
      </c>
      <c r="H128" s="21">
        <f t="shared" si="36"/>
        <v>51.215990999999995</v>
      </c>
      <c r="I128" s="20">
        <f>1.29*1.2203</f>
        <v>1.574187</v>
      </c>
      <c r="J128" s="21">
        <f t="shared" si="37"/>
        <v>1.574187</v>
      </c>
      <c r="K128" s="20">
        <f t="shared" si="38"/>
        <v>52.790177999999997</v>
      </c>
      <c r="L128" s="22">
        <f t="shared" si="39"/>
        <v>52.790177999999997</v>
      </c>
    </row>
    <row r="129" spans="1:13" s="60" customFormat="1" ht="16.5">
      <c r="A129" s="48" t="s">
        <v>167</v>
      </c>
      <c r="B129" s="23" t="s">
        <v>21</v>
      </c>
      <c r="C129" s="16" t="s">
        <v>196</v>
      </c>
      <c r="D129" s="17" t="s">
        <v>197</v>
      </c>
      <c r="E129" s="18" t="s">
        <v>24</v>
      </c>
      <c r="F129" s="19">
        <v>1</v>
      </c>
      <c r="G129" s="20">
        <f>38.87*1.2203</f>
        <v>47.433060999999995</v>
      </c>
      <c r="H129" s="21">
        <f t="shared" si="36"/>
        <v>47.433060999999995</v>
      </c>
      <c r="I129" s="20">
        <f t="shared" ref="I129:I130" si="40">1.29*1.2203</f>
        <v>1.574187</v>
      </c>
      <c r="J129" s="21">
        <f t="shared" si="37"/>
        <v>1.574187</v>
      </c>
      <c r="K129" s="20">
        <f t="shared" si="38"/>
        <v>49.007247999999997</v>
      </c>
      <c r="L129" s="22">
        <f t="shared" si="39"/>
        <v>49.007247999999997</v>
      </c>
    </row>
    <row r="130" spans="1:13" s="60" customFormat="1" ht="16.5">
      <c r="A130" s="48" t="s">
        <v>170</v>
      </c>
      <c r="B130" s="23" t="s">
        <v>21</v>
      </c>
      <c r="C130" s="16" t="s">
        <v>198</v>
      </c>
      <c r="D130" s="17" t="s">
        <v>199</v>
      </c>
      <c r="E130" s="18" t="s">
        <v>24</v>
      </c>
      <c r="F130" s="19">
        <v>1</v>
      </c>
      <c r="G130" s="20">
        <f>90.54*1.2203</f>
        <v>110.485962</v>
      </c>
      <c r="H130" s="21">
        <f t="shared" si="36"/>
        <v>110.485962</v>
      </c>
      <c r="I130" s="20">
        <f t="shared" si="40"/>
        <v>1.574187</v>
      </c>
      <c r="J130" s="21">
        <f t="shared" si="37"/>
        <v>1.574187</v>
      </c>
      <c r="K130" s="20">
        <f t="shared" si="38"/>
        <v>112.060149</v>
      </c>
      <c r="L130" s="22">
        <f t="shared" si="39"/>
        <v>112.060149</v>
      </c>
    </row>
    <row r="131" spans="1:13" s="60" customFormat="1" ht="33">
      <c r="A131" s="48" t="s">
        <v>200</v>
      </c>
      <c r="B131" s="23" t="s">
        <v>21</v>
      </c>
      <c r="C131" s="16" t="s">
        <v>168</v>
      </c>
      <c r="D131" s="17" t="s">
        <v>169</v>
      </c>
      <c r="E131" s="18" t="s">
        <v>24</v>
      </c>
      <c r="F131" s="19">
        <v>1</v>
      </c>
      <c r="G131" s="20">
        <f>0*1.2203</f>
        <v>0</v>
      </c>
      <c r="H131" s="21">
        <f t="shared" si="36"/>
        <v>0</v>
      </c>
      <c r="I131" s="20">
        <f>1428.1*1.2203</f>
        <v>1742.7104299999999</v>
      </c>
      <c r="J131" s="21">
        <f t="shared" si="37"/>
        <v>1742.7104299999999</v>
      </c>
      <c r="K131" s="20">
        <f t="shared" si="38"/>
        <v>1742.7104299999999</v>
      </c>
      <c r="L131" s="22">
        <f t="shared" si="39"/>
        <v>1742.7104299999999</v>
      </c>
    </row>
    <row r="132" spans="1:13" s="60" customFormat="1" ht="34.5" customHeight="1">
      <c r="A132" s="49" t="s">
        <v>201</v>
      </c>
      <c r="B132" s="50" t="s">
        <v>21</v>
      </c>
      <c r="C132" s="16" t="s">
        <v>320</v>
      </c>
      <c r="D132" s="17" t="s">
        <v>321</v>
      </c>
      <c r="E132" s="18" t="s">
        <v>24</v>
      </c>
      <c r="F132" s="19">
        <v>15</v>
      </c>
      <c r="G132" s="20">
        <f>0*1.2203</f>
        <v>0</v>
      </c>
      <c r="H132" s="21">
        <f t="shared" si="36"/>
        <v>0</v>
      </c>
      <c r="I132" s="20">
        <f>185.1*1.2203</f>
        <v>225.87752999999998</v>
      </c>
      <c r="J132" s="21">
        <f t="shared" si="37"/>
        <v>3388.1629499999999</v>
      </c>
      <c r="K132" s="20">
        <f t="shared" si="38"/>
        <v>225.87752999999998</v>
      </c>
      <c r="L132" s="22">
        <f t="shared" si="39"/>
        <v>3388.1629499999999</v>
      </c>
    </row>
    <row r="133" spans="1:13" ht="17.25" thickBot="1">
      <c r="A133" s="43"/>
      <c r="B133" s="44"/>
      <c r="C133" s="44"/>
      <c r="D133" s="45"/>
      <c r="E133" s="45"/>
      <c r="F133" s="46"/>
      <c r="G133" s="47"/>
      <c r="H133" s="47"/>
      <c r="I133" s="20"/>
      <c r="J133" s="47"/>
      <c r="K133" s="47"/>
      <c r="L133" s="47"/>
      <c r="M133" s="167"/>
    </row>
    <row r="134" spans="1:13" ht="18">
      <c r="A134" s="197" t="s">
        <v>171</v>
      </c>
      <c r="B134" s="197"/>
      <c r="C134" s="197"/>
      <c r="D134" s="197"/>
      <c r="E134" s="197"/>
      <c r="F134" s="197"/>
      <c r="G134" s="198">
        <f>SUM(H125,H86,H77)</f>
        <v>159081.10888671002</v>
      </c>
      <c r="H134" s="198"/>
      <c r="I134" s="198">
        <f>SUM(J125,J86,J77)</f>
        <v>69453.174183832933</v>
      </c>
      <c r="J134" s="198"/>
      <c r="K134" s="198">
        <f>SUM(L125,L86,L77)</f>
        <v>228534.27307054296</v>
      </c>
      <c r="L134" s="198"/>
      <c r="M134" s="168">
        <f>I134+G134</f>
        <v>228534.28307054297</v>
      </c>
    </row>
    <row r="135" spans="1:13">
      <c r="A135" s="206"/>
      <c r="B135" s="206"/>
      <c r="C135" s="206"/>
      <c r="D135" s="206"/>
      <c r="E135" s="206"/>
      <c r="F135" s="206"/>
      <c r="G135" s="206"/>
      <c r="H135" s="206"/>
      <c r="I135" s="206" t="e">
        <f>VLOOKUP(C135,Planilha7!A128:F4228,5,0)</f>
        <v>#N/A</v>
      </c>
      <c r="J135" s="206"/>
      <c r="K135" s="206"/>
      <c r="L135" s="206"/>
      <c r="M135" s="167">
        <f>M134-K134</f>
        <v>1.0000000009313226E-2</v>
      </c>
    </row>
    <row r="136" spans="1:13" ht="15.75">
      <c r="A136" s="203" t="s">
        <v>202</v>
      </c>
      <c r="B136" s="203"/>
      <c r="C136" s="203"/>
      <c r="D136" s="203"/>
      <c r="E136" s="203"/>
      <c r="F136" s="203"/>
      <c r="G136" s="203"/>
      <c r="H136" s="203"/>
      <c r="I136" s="203" t="e">
        <f>VLOOKUP(C136,Planilha7!A129:F4229,5,0)</f>
        <v>#N/A</v>
      </c>
      <c r="J136" s="203"/>
      <c r="K136" s="203"/>
      <c r="L136" s="203"/>
    </row>
    <row r="137" spans="1:13" ht="16.5">
      <c r="A137" s="27" t="s">
        <v>13</v>
      </c>
      <c r="B137" s="28"/>
      <c r="C137" s="28"/>
      <c r="D137" s="29" t="s">
        <v>14</v>
      </c>
      <c r="E137" s="28"/>
      <c r="F137" s="30"/>
      <c r="G137" s="31"/>
      <c r="H137" s="32">
        <f>SUM(H138:H148)</f>
        <v>7180.1923854159995</v>
      </c>
      <c r="I137" s="31"/>
      <c r="J137" s="32">
        <f>SUM(J138:J148)</f>
        <v>6331.9388405580003</v>
      </c>
      <c r="K137" s="32"/>
      <c r="L137" s="33">
        <f>SUM(L138:L148)</f>
        <v>13512.131225973997</v>
      </c>
    </row>
    <row r="138" spans="1:13" s="60" customFormat="1" ht="16.5">
      <c r="A138" s="48" t="s">
        <v>174</v>
      </c>
      <c r="B138" s="23" t="s">
        <v>16</v>
      </c>
      <c r="C138" s="16" t="s">
        <v>17</v>
      </c>
      <c r="D138" s="17" t="s">
        <v>18</v>
      </c>
      <c r="E138" s="18" t="s">
        <v>19</v>
      </c>
      <c r="F138" s="19">
        <v>6</v>
      </c>
      <c r="G138" s="20">
        <f>(VLOOKUP(C138,Planilha7!A23:F4123,4,0)*1.2203)</f>
        <v>691.81247599999995</v>
      </c>
      <c r="H138" s="21">
        <f>F138*G138</f>
        <v>4150.8748559999995</v>
      </c>
      <c r="I138" s="20">
        <f>(VLOOKUP(C138,Planilha7!A132:F4232,5,0)*1.2203)</f>
        <v>93.853272999999987</v>
      </c>
      <c r="J138" s="21">
        <f>F138*I138</f>
        <v>563.1196379999999</v>
      </c>
      <c r="K138" s="20">
        <f>G138+I138</f>
        <v>785.66574899999989</v>
      </c>
      <c r="L138" s="21">
        <f>F138*K138</f>
        <v>4713.9944939999996</v>
      </c>
    </row>
    <row r="139" spans="1:13" s="60" customFormat="1" ht="16.5">
      <c r="A139" s="48" t="s">
        <v>175</v>
      </c>
      <c r="B139" s="23" t="s">
        <v>21</v>
      </c>
      <c r="C139" s="16" t="s">
        <v>22</v>
      </c>
      <c r="D139" s="17" t="s">
        <v>23</v>
      </c>
      <c r="E139" s="18" t="s">
        <v>24</v>
      </c>
      <c r="F139" s="19">
        <v>1</v>
      </c>
      <c r="G139" s="20">
        <f>1515.5*1.2203</f>
        <v>1849.36465</v>
      </c>
      <c r="H139" s="21">
        <f t="shared" ref="H139:H148" si="41">F139*G139</f>
        <v>1849.36465</v>
      </c>
      <c r="I139" s="20">
        <f>394.785*1.2203</f>
        <v>481.75613550000003</v>
      </c>
      <c r="J139" s="21">
        <f t="shared" ref="J139:J148" si="42">F139*I139</f>
        <v>481.75613550000003</v>
      </c>
      <c r="K139" s="20">
        <f t="shared" ref="K139:K148" si="43">G139+I139</f>
        <v>2331.1207855000002</v>
      </c>
      <c r="L139" s="21">
        <f t="shared" ref="L139:L148" si="44">F139*K139</f>
        <v>2331.1207855000002</v>
      </c>
    </row>
    <row r="140" spans="1:13" s="60" customFormat="1" ht="16.5">
      <c r="A140" s="48" t="s">
        <v>176</v>
      </c>
      <c r="B140" s="23" t="s">
        <v>16</v>
      </c>
      <c r="C140" s="16" t="s">
        <v>46</v>
      </c>
      <c r="D140" s="17" t="s">
        <v>47</v>
      </c>
      <c r="E140" s="18" t="s">
        <v>44</v>
      </c>
      <c r="F140" s="19">
        <v>47.624000000000002</v>
      </c>
      <c r="G140" s="20">
        <f>(VLOOKUP(C140,Planilha7!A25:F4125,4,0)*1.2203)</f>
        <v>0</v>
      </c>
      <c r="H140" s="21">
        <f t="shared" si="41"/>
        <v>0</v>
      </c>
      <c r="I140" s="20">
        <f>(VLOOKUP(C140,Planilha7!A134:F4234,5,0)*1.2203)</f>
        <v>61.320074999999996</v>
      </c>
      <c r="J140" s="21">
        <f t="shared" si="42"/>
        <v>2920.3072517999999</v>
      </c>
      <c r="K140" s="20">
        <f t="shared" si="43"/>
        <v>61.320074999999996</v>
      </c>
      <c r="L140" s="21">
        <f t="shared" si="44"/>
        <v>2920.3072517999999</v>
      </c>
    </row>
    <row r="141" spans="1:13" s="60" customFormat="1" ht="16.5">
      <c r="A141" s="48" t="s">
        <v>176</v>
      </c>
      <c r="B141" s="23" t="s">
        <v>16</v>
      </c>
      <c r="C141" s="16" t="s">
        <v>39</v>
      </c>
      <c r="D141" s="17" t="s">
        <v>40</v>
      </c>
      <c r="E141" s="18" t="s">
        <v>19</v>
      </c>
      <c r="F141" s="19">
        <v>14.76</v>
      </c>
      <c r="G141" s="20">
        <f>(VLOOKUP(C141,Planilha7!A26:F4126,4,0)*1.2203)</f>
        <v>0</v>
      </c>
      <c r="H141" s="21">
        <f t="shared" si="41"/>
        <v>0</v>
      </c>
      <c r="I141" s="20">
        <f>(VLOOKUP(C141,Planilha7!A135:F4235,5,0)*1.2203)</f>
        <v>31.703393999999999</v>
      </c>
      <c r="J141" s="21">
        <f t="shared" si="42"/>
        <v>467.94209544</v>
      </c>
      <c r="K141" s="20">
        <f t="shared" si="43"/>
        <v>31.703393999999999</v>
      </c>
      <c r="L141" s="21">
        <f t="shared" si="44"/>
        <v>467.94209544</v>
      </c>
    </row>
    <row r="142" spans="1:13" s="60" customFormat="1" ht="16.5">
      <c r="A142" s="48" t="s">
        <v>176</v>
      </c>
      <c r="B142" s="23" t="s">
        <v>16</v>
      </c>
      <c r="C142" s="16" t="s">
        <v>42</v>
      </c>
      <c r="D142" s="17" t="s">
        <v>43</v>
      </c>
      <c r="E142" s="18" t="s">
        <v>44</v>
      </c>
      <c r="F142" s="19">
        <v>4.5255000000000001</v>
      </c>
      <c r="G142" s="20">
        <f>(VLOOKUP(C142,Planilha7!A27:F4127,4,0)*1.2203)</f>
        <v>0</v>
      </c>
      <c r="H142" s="21">
        <f t="shared" si="41"/>
        <v>0</v>
      </c>
      <c r="I142" s="20">
        <f>(VLOOKUP(C142,Planilha7!A136:F4236,5,0)*1.2203)</f>
        <v>81.760099999999994</v>
      </c>
      <c r="J142" s="21">
        <f t="shared" si="42"/>
        <v>370.00533254999999</v>
      </c>
      <c r="K142" s="20">
        <f t="shared" si="43"/>
        <v>81.760099999999994</v>
      </c>
      <c r="L142" s="21">
        <f t="shared" si="44"/>
        <v>370.00533254999999</v>
      </c>
    </row>
    <row r="143" spans="1:13" s="60" customFormat="1" ht="16.5">
      <c r="A143" s="48" t="s">
        <v>176</v>
      </c>
      <c r="B143" s="23" t="s">
        <v>16</v>
      </c>
      <c r="C143" s="16" t="s">
        <v>178</v>
      </c>
      <c r="D143" s="17" t="s">
        <v>179</v>
      </c>
      <c r="E143" s="18" t="s">
        <v>19</v>
      </c>
      <c r="F143" s="19">
        <v>3.6</v>
      </c>
      <c r="G143" s="20">
        <f>(VLOOKUP(C143,Planilha7!A28:F4128,4,0)*1.2203)</f>
        <v>0</v>
      </c>
      <c r="H143" s="21">
        <f t="shared" si="41"/>
        <v>0</v>
      </c>
      <c r="I143" s="20">
        <f>(VLOOKUP(C143,Planilha7!A137:F4237,5,0)*1.2203)</f>
        <v>4.3076589999999992</v>
      </c>
      <c r="J143" s="21">
        <f t="shared" si="42"/>
        <v>15.507572399999997</v>
      </c>
      <c r="K143" s="20">
        <f t="shared" si="43"/>
        <v>4.3076589999999992</v>
      </c>
      <c r="L143" s="21">
        <f t="shared" si="44"/>
        <v>15.507572399999997</v>
      </c>
    </row>
    <row r="144" spans="1:13" s="60" customFormat="1" ht="16.5">
      <c r="A144" s="48" t="s">
        <v>176</v>
      </c>
      <c r="B144" s="23" t="s">
        <v>16</v>
      </c>
      <c r="C144" s="16" t="s">
        <v>203</v>
      </c>
      <c r="D144" s="17" t="s">
        <v>204</v>
      </c>
      <c r="E144" s="18" t="s">
        <v>19</v>
      </c>
      <c r="F144" s="19">
        <v>3.84</v>
      </c>
      <c r="G144" s="20">
        <f>(VLOOKUP(C144,Planilha7!A29:F4129,4,0)*1.2203)</f>
        <v>49.251307999999995</v>
      </c>
      <c r="H144" s="21">
        <f t="shared" si="41"/>
        <v>189.12502271999998</v>
      </c>
      <c r="I144" s="20">
        <f>(VLOOKUP(C144,Planilha7!A138:F4238,5,0)*1.2203)</f>
        <v>36.011052999999997</v>
      </c>
      <c r="J144" s="21">
        <f t="shared" si="42"/>
        <v>138.28244351999999</v>
      </c>
      <c r="K144" s="20">
        <f t="shared" si="43"/>
        <v>85.262360999999999</v>
      </c>
      <c r="L144" s="21">
        <f t="shared" si="44"/>
        <v>327.40746623999996</v>
      </c>
    </row>
    <row r="145" spans="1:12" s="60" customFormat="1" ht="16.5">
      <c r="A145" s="48" t="s">
        <v>177</v>
      </c>
      <c r="B145" s="23" t="s">
        <v>16</v>
      </c>
      <c r="C145" s="16" t="s">
        <v>205</v>
      </c>
      <c r="D145" s="17" t="s">
        <v>206</v>
      </c>
      <c r="E145" s="18" t="s">
        <v>24</v>
      </c>
      <c r="F145" s="19">
        <v>3</v>
      </c>
      <c r="G145" s="20">
        <f>(VLOOKUP(C145,Planilha7!A30:F4130,4,0)*1.2203)</f>
        <v>0</v>
      </c>
      <c r="H145" s="21">
        <f t="shared" si="41"/>
        <v>0</v>
      </c>
      <c r="I145" s="20">
        <f>(VLOOKUP(C145,Planilha7!A139:F4239,5,0)*1.2203)</f>
        <v>92.401115999999988</v>
      </c>
      <c r="J145" s="21">
        <f t="shared" si="42"/>
        <v>277.20334799999995</v>
      </c>
      <c r="K145" s="20">
        <f t="shared" si="43"/>
        <v>92.401115999999988</v>
      </c>
      <c r="L145" s="21">
        <f t="shared" si="44"/>
        <v>277.20334799999995</v>
      </c>
    </row>
    <row r="146" spans="1:12" s="60" customFormat="1" ht="16.5">
      <c r="A146" s="48" t="s">
        <v>177</v>
      </c>
      <c r="B146" s="23" t="s">
        <v>16</v>
      </c>
      <c r="C146" s="16" t="s">
        <v>207</v>
      </c>
      <c r="D146" s="17" t="s">
        <v>208</v>
      </c>
      <c r="E146" s="18" t="s">
        <v>24</v>
      </c>
      <c r="F146" s="19">
        <v>1</v>
      </c>
      <c r="G146" s="20">
        <f>(VLOOKUP(C146,Planilha7!A31:F4131,4,0)*1.2203)</f>
        <v>0</v>
      </c>
      <c r="H146" s="21">
        <f t="shared" si="41"/>
        <v>0</v>
      </c>
      <c r="I146" s="20">
        <f>(VLOOKUP(C146,Planilha7!A140:F4240,5,0)*1.2203)</f>
        <v>97.440954999999988</v>
      </c>
      <c r="J146" s="21">
        <f t="shared" si="42"/>
        <v>97.440954999999988</v>
      </c>
      <c r="K146" s="20">
        <f t="shared" si="43"/>
        <v>97.440954999999988</v>
      </c>
      <c r="L146" s="21">
        <f t="shared" si="44"/>
        <v>97.440954999999988</v>
      </c>
    </row>
    <row r="147" spans="1:12" s="60" customFormat="1" ht="16.5">
      <c r="A147" s="48" t="s">
        <v>177</v>
      </c>
      <c r="B147" s="23" t="s">
        <v>16</v>
      </c>
      <c r="C147" s="16" t="s">
        <v>182</v>
      </c>
      <c r="D147" s="17" t="s">
        <v>183</v>
      </c>
      <c r="E147" s="18" t="s">
        <v>44</v>
      </c>
      <c r="F147" s="19">
        <v>4.0111999999999997</v>
      </c>
      <c r="G147" s="20">
        <f>(VLOOKUP(C147,Planilha7!A32:F4132,4,0)*1.2203)</f>
        <v>0</v>
      </c>
      <c r="H147" s="21">
        <f t="shared" si="41"/>
        <v>0</v>
      </c>
      <c r="I147" s="20">
        <f>(VLOOKUP(C147,Planilha7!A141:F4241,5,0)*1.2203)</f>
        <v>224.84027499999999</v>
      </c>
      <c r="J147" s="21">
        <f t="shared" si="42"/>
        <v>901.87931107999987</v>
      </c>
      <c r="K147" s="20">
        <f t="shared" si="43"/>
        <v>224.84027499999999</v>
      </c>
      <c r="L147" s="21">
        <f t="shared" si="44"/>
        <v>901.87931107999987</v>
      </c>
    </row>
    <row r="148" spans="1:12" s="60" customFormat="1" ht="33">
      <c r="A148" s="48" t="s">
        <v>180</v>
      </c>
      <c r="B148" s="23" t="s">
        <v>16</v>
      </c>
      <c r="C148" s="16" t="s">
        <v>49</v>
      </c>
      <c r="D148" s="17" t="s">
        <v>50</v>
      </c>
      <c r="E148" s="18" t="s">
        <v>44</v>
      </c>
      <c r="F148" s="19">
        <v>8.0312000000000001</v>
      </c>
      <c r="G148" s="20">
        <f>(VLOOKUP(C148,Planilha7!A33:F4133,4,0)*1.2203)</f>
        <v>123.37232999999999</v>
      </c>
      <c r="H148" s="21">
        <f t="shared" si="41"/>
        <v>990.82785669599991</v>
      </c>
      <c r="I148" s="20">
        <f>(VLOOKUP(C148,Planilha7!A142:F4242,5,0)*1.2203)</f>
        <v>12.264015000000001</v>
      </c>
      <c r="J148" s="21">
        <f t="shared" si="42"/>
        <v>98.494757268000001</v>
      </c>
      <c r="K148" s="20">
        <f t="shared" si="43"/>
        <v>135.63634500000001</v>
      </c>
      <c r="L148" s="21">
        <f t="shared" si="44"/>
        <v>1089.3226139640001</v>
      </c>
    </row>
    <row r="149" spans="1:12" ht="16.5">
      <c r="A149" s="24"/>
      <c r="B149" s="25"/>
      <c r="C149" s="25"/>
      <c r="D149" s="26"/>
      <c r="E149" s="26"/>
      <c r="F149" s="26"/>
      <c r="G149" s="26"/>
      <c r="H149" s="26"/>
      <c r="I149" s="20"/>
      <c r="J149" s="26"/>
      <c r="K149" s="26"/>
      <c r="L149" s="26"/>
    </row>
    <row r="150" spans="1:12" ht="16.5">
      <c r="A150" s="27" t="s">
        <v>51</v>
      </c>
      <c r="B150" s="28"/>
      <c r="C150" s="28"/>
      <c r="D150" s="29" t="s">
        <v>52</v>
      </c>
      <c r="E150" s="28"/>
      <c r="F150" s="30"/>
      <c r="G150" s="31"/>
      <c r="H150" s="32">
        <f>ROUND(H151+H182+H165,2)</f>
        <v>173960.04</v>
      </c>
      <c r="I150" s="31"/>
      <c r="J150" s="32">
        <f>ROUND(J151+J182+J165,2)</f>
        <v>71085.2</v>
      </c>
      <c r="K150" s="32"/>
      <c r="L150" s="33">
        <f>ROUND(L151+L182+L165,2)</f>
        <v>245045.24</v>
      </c>
    </row>
    <row r="151" spans="1:12" ht="16.5">
      <c r="A151" s="34" t="s">
        <v>53</v>
      </c>
      <c r="B151" s="35"/>
      <c r="C151" s="35"/>
      <c r="D151" s="36" t="s">
        <v>54</v>
      </c>
      <c r="E151" s="35"/>
      <c r="F151" s="37"/>
      <c r="G151" s="38"/>
      <c r="H151" s="39">
        <f>SUM(H152:H163)</f>
        <v>113543.86746792929</v>
      </c>
      <c r="I151" s="38"/>
      <c r="J151" s="39">
        <f>SUM(J152:J163)</f>
        <v>43691.295998151036</v>
      </c>
      <c r="K151" s="39"/>
      <c r="L151" s="40">
        <f>SUM(L152:L163)</f>
        <v>157235.16346608035</v>
      </c>
    </row>
    <row r="152" spans="1:12" s="60" customFormat="1" ht="16.5">
      <c r="A152" s="48" t="s">
        <v>55</v>
      </c>
      <c r="B152" s="23" t="s">
        <v>16</v>
      </c>
      <c r="C152" s="16" t="s">
        <v>56</v>
      </c>
      <c r="D152" s="17" t="s">
        <v>57</v>
      </c>
      <c r="E152" s="18" t="s">
        <v>24</v>
      </c>
      <c r="F152" s="19">
        <v>1</v>
      </c>
      <c r="G152" s="20">
        <f>(VLOOKUP(C152,Planilha7!A23:F4123,4,0)*1.2203)</f>
        <v>492.36664400000001</v>
      </c>
      <c r="H152" s="21">
        <f>F152*G152</f>
        <v>492.36664400000001</v>
      </c>
      <c r="I152" s="20">
        <f>(VLOOKUP(C152,Planilha7!A146:F4246,5,0)*1.2203)</f>
        <v>23.063669999999998</v>
      </c>
      <c r="J152" s="21">
        <f>F152*I152</f>
        <v>23.063669999999998</v>
      </c>
      <c r="K152" s="20">
        <f>G152+I152</f>
        <v>515.43031399999995</v>
      </c>
      <c r="L152" s="22">
        <f>F152*K152</f>
        <v>515.43031399999995</v>
      </c>
    </row>
    <row r="153" spans="1:12" s="60" customFormat="1" ht="16.5">
      <c r="A153" s="48" t="s">
        <v>58</v>
      </c>
      <c r="B153" s="23" t="s">
        <v>16</v>
      </c>
      <c r="C153" s="16" t="s">
        <v>62</v>
      </c>
      <c r="D153" s="17" t="s">
        <v>63</v>
      </c>
      <c r="E153" s="18" t="s">
        <v>24</v>
      </c>
      <c r="F153" s="19">
        <v>1</v>
      </c>
      <c r="G153" s="20">
        <f>(VLOOKUP(C153,Planilha7!A24:F4124,4,0)*1.2203)</f>
        <v>606.03758899999991</v>
      </c>
      <c r="H153" s="21">
        <f t="shared" ref="H153:H163" si="45">F153*G153</f>
        <v>606.03758899999991</v>
      </c>
      <c r="I153" s="20">
        <f>(VLOOKUP(C153,Planilha7!A147:F4247,5,0)*1.2203)</f>
        <v>102.480794</v>
      </c>
      <c r="J153" s="21">
        <f t="shared" ref="J153:J163" si="46">F153*I153</f>
        <v>102.480794</v>
      </c>
      <c r="K153" s="20">
        <f t="shared" ref="K153:K163" si="47">G153+I153</f>
        <v>708.51838299999986</v>
      </c>
      <c r="L153" s="22">
        <f t="shared" ref="L153:L163" si="48">F153*K153</f>
        <v>708.51838299999986</v>
      </c>
    </row>
    <row r="154" spans="1:12" s="60" customFormat="1" ht="33">
      <c r="A154" s="48" t="s">
        <v>61</v>
      </c>
      <c r="B154" s="23" t="s">
        <v>16</v>
      </c>
      <c r="C154" s="16" t="s">
        <v>65</v>
      </c>
      <c r="D154" s="17" t="s">
        <v>66</v>
      </c>
      <c r="E154" s="18" t="s">
        <v>24</v>
      </c>
      <c r="F154" s="19">
        <v>1</v>
      </c>
      <c r="G154" s="20">
        <f>(VLOOKUP(C154,Planilha7!A25:F4125,4,0)*1.2203)</f>
        <v>565.04771200000005</v>
      </c>
      <c r="H154" s="21">
        <f t="shared" si="45"/>
        <v>565.04771200000005</v>
      </c>
      <c r="I154" s="20">
        <f>(VLOOKUP(C154,Planilha7!A148:F4248,5,0)*1.2203)</f>
        <v>61.600743999999992</v>
      </c>
      <c r="J154" s="21">
        <f t="shared" si="46"/>
        <v>61.600743999999992</v>
      </c>
      <c r="K154" s="20">
        <f t="shared" si="47"/>
        <v>626.64845600000001</v>
      </c>
      <c r="L154" s="22">
        <f t="shared" si="48"/>
        <v>626.64845600000001</v>
      </c>
    </row>
    <row r="155" spans="1:12" s="60" customFormat="1" ht="16.5">
      <c r="A155" s="48" t="s">
        <v>64</v>
      </c>
      <c r="B155" s="23" t="s">
        <v>16</v>
      </c>
      <c r="C155" s="16" t="s">
        <v>59</v>
      </c>
      <c r="D155" s="17" t="s">
        <v>60</v>
      </c>
      <c r="E155" s="18" t="s">
        <v>24</v>
      </c>
      <c r="F155" s="19">
        <v>1</v>
      </c>
      <c r="G155" s="20">
        <f>(VLOOKUP(C155,Planilha7!A26:F4126,4,0)*1.2203)</f>
        <v>522.53246000000001</v>
      </c>
      <c r="H155" s="21">
        <f t="shared" si="45"/>
        <v>522.53246000000001</v>
      </c>
      <c r="I155" s="20">
        <f>(VLOOKUP(C155,Planilha7!A149:F4249,5,0)*1.2203)</f>
        <v>23.063669999999998</v>
      </c>
      <c r="J155" s="21">
        <f t="shared" si="46"/>
        <v>23.063669999999998</v>
      </c>
      <c r="K155" s="20">
        <f t="shared" si="47"/>
        <v>545.59613000000002</v>
      </c>
      <c r="L155" s="22">
        <f t="shared" si="48"/>
        <v>545.59613000000002</v>
      </c>
    </row>
    <row r="156" spans="1:12" s="60" customFormat="1" ht="16.5">
      <c r="A156" s="48" t="s">
        <v>67</v>
      </c>
      <c r="B156" s="23" t="s">
        <v>16</v>
      </c>
      <c r="C156" s="16" t="s">
        <v>68</v>
      </c>
      <c r="D156" s="17" t="s">
        <v>69</v>
      </c>
      <c r="E156" s="18" t="s">
        <v>24</v>
      </c>
      <c r="F156" s="19">
        <v>1</v>
      </c>
      <c r="G156" s="20">
        <f>(VLOOKUP(C156,Planilha7!A27:F4127,4,0)*1.2203)</f>
        <v>395.01110999999997</v>
      </c>
      <c r="H156" s="21">
        <f t="shared" si="45"/>
        <v>395.01110999999997</v>
      </c>
      <c r="I156" s="20">
        <f>(VLOOKUP(C156,Planilha7!A150:F4250,5,0)*1.2203)</f>
        <v>76.866697000000002</v>
      </c>
      <c r="J156" s="21">
        <f t="shared" si="46"/>
        <v>76.866697000000002</v>
      </c>
      <c r="K156" s="20">
        <f t="shared" si="47"/>
        <v>471.87780699999996</v>
      </c>
      <c r="L156" s="22">
        <f t="shared" si="48"/>
        <v>471.87780699999996</v>
      </c>
    </row>
    <row r="157" spans="1:12" s="60" customFormat="1" ht="16.5">
      <c r="A157" s="48" t="s">
        <v>70</v>
      </c>
      <c r="B157" s="23" t="s">
        <v>16</v>
      </c>
      <c r="C157" s="16" t="s">
        <v>77</v>
      </c>
      <c r="D157" s="17" t="s">
        <v>78</v>
      </c>
      <c r="E157" s="18" t="s">
        <v>24</v>
      </c>
      <c r="F157" s="19">
        <v>1</v>
      </c>
      <c r="G157" s="20">
        <f>(VLOOKUP(C157,Planilha7!A28:F4128,4,0)*1.2203)</f>
        <v>6353.3333109999994</v>
      </c>
      <c r="H157" s="21">
        <f t="shared" si="45"/>
        <v>6353.3333109999994</v>
      </c>
      <c r="I157" s="20">
        <f>(VLOOKUP(C157,Planilha7!A151:F4251,5,0)*1.2203)</f>
        <v>286.72168799999997</v>
      </c>
      <c r="J157" s="21">
        <f t="shared" si="46"/>
        <v>286.72168799999997</v>
      </c>
      <c r="K157" s="20">
        <f t="shared" si="47"/>
        <v>6640.054998999999</v>
      </c>
      <c r="L157" s="22">
        <f t="shared" si="48"/>
        <v>6640.054998999999</v>
      </c>
    </row>
    <row r="158" spans="1:12" s="60" customFormat="1" ht="16.5">
      <c r="A158" s="48" t="s">
        <v>73</v>
      </c>
      <c r="B158" s="23" t="s">
        <v>16</v>
      </c>
      <c r="C158" s="16" t="s">
        <v>71</v>
      </c>
      <c r="D158" s="17" t="s">
        <v>72</v>
      </c>
      <c r="E158" s="18" t="s">
        <v>31</v>
      </c>
      <c r="F158" s="19">
        <v>4.42</v>
      </c>
      <c r="G158" s="20">
        <f>(VLOOKUP(C158,Planilha7!A29:F4129,4,0)*1.2203)</f>
        <v>269.18597699999998</v>
      </c>
      <c r="H158" s="21">
        <f t="shared" si="45"/>
        <v>1189.8020183399999</v>
      </c>
      <c r="I158" s="20">
        <f>(VLOOKUP(C158,Planilha7!A152:F4252,5,0)*1.2203)</f>
        <v>115.293944</v>
      </c>
      <c r="J158" s="21">
        <f t="shared" si="46"/>
        <v>509.59923247999996</v>
      </c>
      <c r="K158" s="20">
        <f t="shared" si="47"/>
        <v>384.47992099999999</v>
      </c>
      <c r="L158" s="22">
        <f t="shared" si="48"/>
        <v>1699.4012508199999</v>
      </c>
    </row>
    <row r="159" spans="1:12" s="60" customFormat="1" ht="16.5">
      <c r="A159" s="48" t="s">
        <v>76</v>
      </c>
      <c r="B159" s="23" t="s">
        <v>16</v>
      </c>
      <c r="C159" s="16" t="s">
        <v>74</v>
      </c>
      <c r="D159" s="17" t="s">
        <v>75</v>
      </c>
      <c r="E159" s="18" t="s">
        <v>31</v>
      </c>
      <c r="F159" s="19">
        <v>332.06</v>
      </c>
      <c r="G159" s="20">
        <f>(VLOOKUP(C159,Planilha7!A30:F4130,4,0)*1.2203)</f>
        <v>235.542306</v>
      </c>
      <c r="H159" s="21">
        <f t="shared" si="45"/>
        <v>78214.17813036</v>
      </c>
      <c r="I159" s="20">
        <f>(VLOOKUP(C159,Planilha7!A153:F4253,5,0)*1.2203)</f>
        <v>102.480794</v>
      </c>
      <c r="J159" s="21">
        <f t="shared" si="46"/>
        <v>34029.772455639999</v>
      </c>
      <c r="K159" s="20">
        <f t="shared" si="47"/>
        <v>338.0231</v>
      </c>
      <c r="L159" s="22">
        <f t="shared" si="48"/>
        <v>112243.95058600001</v>
      </c>
    </row>
    <row r="160" spans="1:12" s="60" customFormat="1" ht="33">
      <c r="A160" s="48" t="s">
        <v>79</v>
      </c>
      <c r="B160" s="23" t="s">
        <v>16</v>
      </c>
      <c r="C160" s="16" t="s">
        <v>185</v>
      </c>
      <c r="D160" s="17" t="s">
        <v>186</v>
      </c>
      <c r="E160" s="18" t="s">
        <v>31</v>
      </c>
      <c r="F160" s="19">
        <v>227.25</v>
      </c>
      <c r="G160" s="20">
        <f>(VLOOKUP(C160,Planilha7!A31:F4131,4,0)*1.2203)</f>
        <v>10.018663</v>
      </c>
      <c r="H160" s="21">
        <f t="shared" si="45"/>
        <v>2276.74116675</v>
      </c>
      <c r="I160" s="20">
        <f>(VLOOKUP(C160,Planilha7!A154:F4254,5,0)*1.2203)</f>
        <v>5.6377860000000002</v>
      </c>
      <c r="J160" s="21">
        <f t="shared" si="46"/>
        <v>1281.1868684999999</v>
      </c>
      <c r="K160" s="20">
        <f t="shared" si="47"/>
        <v>15.656449</v>
      </c>
      <c r="L160" s="22">
        <f t="shared" si="48"/>
        <v>3557.92803525</v>
      </c>
    </row>
    <row r="161" spans="1:12" s="60" customFormat="1" ht="16.5">
      <c r="A161" s="48" t="s">
        <v>82</v>
      </c>
      <c r="B161" s="23" t="s">
        <v>16</v>
      </c>
      <c r="C161" s="16" t="s">
        <v>80</v>
      </c>
      <c r="D161" s="17" t="s">
        <v>209</v>
      </c>
      <c r="E161" s="18" t="s">
        <v>19</v>
      </c>
      <c r="F161" s="19">
        <v>161.82009342399999</v>
      </c>
      <c r="G161" s="20">
        <f>(VLOOKUP(C161,Planilha7!A32:F4132,4,0)*1.2203)</f>
        <v>18.231282</v>
      </c>
      <c r="H161" s="21">
        <f t="shared" si="45"/>
        <v>2950.1877564792894</v>
      </c>
      <c r="I161" s="20">
        <f>(VLOOKUP(C161,Planilha7!A155:F4255,5,0)*1.2203)</f>
        <v>30.129207000000001</v>
      </c>
      <c r="J161" s="21">
        <f t="shared" si="46"/>
        <v>4875.5110915310343</v>
      </c>
      <c r="K161" s="20">
        <f t="shared" si="47"/>
        <v>48.360489000000001</v>
      </c>
      <c r="L161" s="22">
        <f t="shared" si="48"/>
        <v>7825.6988480103246</v>
      </c>
    </row>
    <row r="162" spans="1:12" s="60" customFormat="1" ht="16.5">
      <c r="A162" s="48" t="s">
        <v>85</v>
      </c>
      <c r="B162" s="23" t="s">
        <v>16</v>
      </c>
      <c r="C162" s="16" t="s">
        <v>83</v>
      </c>
      <c r="D162" s="17" t="s">
        <v>84</v>
      </c>
      <c r="E162" s="18" t="s">
        <v>24</v>
      </c>
      <c r="F162" s="19">
        <v>6</v>
      </c>
      <c r="G162" s="20">
        <f>(VLOOKUP(C162,Planilha7!A33:F4133,4,0)*1.2203)</f>
        <v>2819.25909</v>
      </c>
      <c r="H162" s="21">
        <f t="shared" si="45"/>
        <v>16915.554540000001</v>
      </c>
      <c r="I162" s="20">
        <f>(VLOOKUP(C162,Planilha7!A156:F4256,5,0)*1.2203)</f>
        <v>266.45250499999997</v>
      </c>
      <c r="J162" s="21">
        <f t="shared" si="46"/>
        <v>1598.7150299999998</v>
      </c>
      <c r="K162" s="20">
        <f t="shared" si="47"/>
        <v>3085.7115949999998</v>
      </c>
      <c r="L162" s="22">
        <f t="shared" si="48"/>
        <v>18514.269569999997</v>
      </c>
    </row>
    <row r="163" spans="1:12" s="60" customFormat="1" ht="16.5">
      <c r="A163" s="48" t="s">
        <v>187</v>
      </c>
      <c r="B163" s="23" t="s">
        <v>16</v>
      </c>
      <c r="C163" s="16" t="s">
        <v>210</v>
      </c>
      <c r="D163" s="17" t="s">
        <v>211</v>
      </c>
      <c r="E163" s="18" t="s">
        <v>24</v>
      </c>
      <c r="F163" s="19">
        <v>1</v>
      </c>
      <c r="G163" s="20">
        <f>(VLOOKUP(C163,Planilha7!A34:F4134,4,0)*1.2203)</f>
        <v>3063.0750299999995</v>
      </c>
      <c r="H163" s="21">
        <f t="shared" si="45"/>
        <v>3063.0750299999995</v>
      </c>
      <c r="I163" s="20">
        <f>(VLOOKUP(C163,Planilha7!A157:F4257,5,0)*1.2203)</f>
        <v>822.71405700000003</v>
      </c>
      <c r="J163" s="21">
        <f t="shared" si="46"/>
        <v>822.71405700000003</v>
      </c>
      <c r="K163" s="20">
        <f t="shared" si="47"/>
        <v>3885.7890869999997</v>
      </c>
      <c r="L163" s="22">
        <f t="shared" si="48"/>
        <v>3885.7890869999997</v>
      </c>
    </row>
    <row r="164" spans="1:12" ht="16.5">
      <c r="A164" s="24"/>
      <c r="B164" s="25"/>
      <c r="C164" s="25"/>
      <c r="D164" s="26"/>
      <c r="E164" s="26"/>
      <c r="F164" s="26"/>
      <c r="G164" s="26"/>
      <c r="H164" s="26"/>
      <c r="I164" s="20"/>
      <c r="J164" s="26"/>
      <c r="K164" s="26"/>
      <c r="L164" s="26"/>
    </row>
    <row r="165" spans="1:12" ht="16.5">
      <c r="A165" s="34" t="s">
        <v>88</v>
      </c>
      <c r="B165" s="35"/>
      <c r="C165" s="35"/>
      <c r="D165" s="36" t="s">
        <v>89</v>
      </c>
      <c r="E165" s="35"/>
      <c r="F165" s="37"/>
      <c r="G165" s="38"/>
      <c r="H165" s="39">
        <f>SUM(H166:H180)</f>
        <v>46317.264929369994</v>
      </c>
      <c r="I165" s="38"/>
      <c r="J165" s="39">
        <f>SUM(J166:J180)</f>
        <v>25237.392830600002</v>
      </c>
      <c r="K165" s="39"/>
      <c r="L165" s="40">
        <f>SUM(L166:L180)</f>
        <v>71554.657759969996</v>
      </c>
    </row>
    <row r="166" spans="1:12" s="60" customFormat="1" ht="16.5">
      <c r="A166" s="48" t="s">
        <v>90</v>
      </c>
      <c r="B166" s="23" t="s">
        <v>16</v>
      </c>
      <c r="C166" s="16" t="s">
        <v>91</v>
      </c>
      <c r="D166" s="17" t="s">
        <v>92</v>
      </c>
      <c r="E166" s="18" t="s">
        <v>24</v>
      </c>
      <c r="F166" s="19">
        <v>7</v>
      </c>
      <c r="G166" s="20">
        <f>(VLOOKUP(C166,Planilha7!A23:F4123,4,0)*1.2203)</f>
        <v>103.61567299999999</v>
      </c>
      <c r="H166" s="21">
        <f>F166*G166</f>
        <v>725.30971099999988</v>
      </c>
      <c r="I166" s="20">
        <f>(VLOOKUP(C166,Planilha7!A160:F4260,5,0)*1.2203)</f>
        <v>15.375779999999999</v>
      </c>
      <c r="J166" s="21">
        <f>F166*I166</f>
        <v>107.63046</v>
      </c>
      <c r="K166" s="20">
        <f>G166+I166</f>
        <v>118.99145299999998</v>
      </c>
      <c r="L166" s="22">
        <f>F166*K166</f>
        <v>832.94017099999985</v>
      </c>
    </row>
    <row r="167" spans="1:12" s="60" customFormat="1" ht="16.5">
      <c r="A167" s="48" t="s">
        <v>93</v>
      </c>
      <c r="B167" s="23" t="s">
        <v>16</v>
      </c>
      <c r="C167" s="16" t="s">
        <v>94</v>
      </c>
      <c r="D167" s="17" t="s">
        <v>95</v>
      </c>
      <c r="E167" s="18" t="s">
        <v>24</v>
      </c>
      <c r="F167" s="19">
        <v>6</v>
      </c>
      <c r="G167" s="20">
        <f>(VLOOKUP(C167,Planilha7!A24:F4124,4,0)*1.2203)</f>
        <v>91.961807999999991</v>
      </c>
      <c r="H167" s="21">
        <f t="shared" ref="H167:H180" si="49">F167*G167</f>
        <v>551.77084799999989</v>
      </c>
      <c r="I167" s="20">
        <f>(VLOOKUP(C167,Planilha7!A161:F4261,5,0)*1.2203)</f>
        <v>15.375779999999999</v>
      </c>
      <c r="J167" s="21">
        <f t="shared" ref="J167:J180" si="50">F167*I167</f>
        <v>92.254679999999993</v>
      </c>
      <c r="K167" s="20">
        <f t="shared" ref="K167:K180" si="51">G167+I167</f>
        <v>107.33758799999998</v>
      </c>
      <c r="L167" s="22">
        <f t="shared" ref="L167:L180" si="52">F167*K167</f>
        <v>644.02552799999989</v>
      </c>
    </row>
    <row r="168" spans="1:12" s="60" customFormat="1" ht="16.5">
      <c r="A168" s="48" t="s">
        <v>96</v>
      </c>
      <c r="B168" s="23" t="s">
        <v>16</v>
      </c>
      <c r="C168" s="16" t="s">
        <v>97</v>
      </c>
      <c r="D168" s="17" t="s">
        <v>98</v>
      </c>
      <c r="E168" s="18" t="s">
        <v>24</v>
      </c>
      <c r="F168" s="19">
        <v>6</v>
      </c>
      <c r="G168" s="20">
        <f>(VLOOKUP(C168,Planilha7!A25:F4125,4,0)*1.2203)</f>
        <v>367.85943499999996</v>
      </c>
      <c r="H168" s="21">
        <f t="shared" si="49"/>
        <v>2207.15661</v>
      </c>
      <c r="I168" s="20">
        <f>(VLOOKUP(C168,Planilha7!A162:F4262,5,0)*1.2203)</f>
        <v>15.375779999999999</v>
      </c>
      <c r="J168" s="21">
        <f t="shared" si="50"/>
        <v>92.254679999999993</v>
      </c>
      <c r="K168" s="20">
        <f t="shared" si="51"/>
        <v>383.23521499999998</v>
      </c>
      <c r="L168" s="22">
        <f t="shared" si="52"/>
        <v>2299.41129</v>
      </c>
    </row>
    <row r="169" spans="1:12" s="60" customFormat="1" ht="33">
      <c r="A169" s="48" t="s">
        <v>99</v>
      </c>
      <c r="B169" s="23" t="s">
        <v>16</v>
      </c>
      <c r="C169" s="16" t="s">
        <v>100</v>
      </c>
      <c r="D169" s="17" t="s">
        <v>101</v>
      </c>
      <c r="E169" s="18" t="s">
        <v>24</v>
      </c>
      <c r="F169" s="19">
        <v>1</v>
      </c>
      <c r="G169" s="20">
        <f>(VLOOKUP(C169,Planilha7!A26:F4126,4,0)*1.2203)</f>
        <v>926.90327100000002</v>
      </c>
      <c r="H169" s="21">
        <f t="shared" si="49"/>
        <v>926.90327100000002</v>
      </c>
      <c r="I169" s="20">
        <f>(VLOOKUP(C169,Planilha7!A163:F4263,5,0)*1.2203)</f>
        <v>16.413034999999997</v>
      </c>
      <c r="J169" s="21">
        <f t="shared" si="50"/>
        <v>16.413034999999997</v>
      </c>
      <c r="K169" s="20">
        <f t="shared" si="51"/>
        <v>943.31630600000005</v>
      </c>
      <c r="L169" s="22">
        <f t="shared" si="52"/>
        <v>943.31630600000005</v>
      </c>
    </row>
    <row r="170" spans="1:12" s="60" customFormat="1" ht="33">
      <c r="A170" s="48" t="s">
        <v>102</v>
      </c>
      <c r="B170" s="23" t="s">
        <v>16</v>
      </c>
      <c r="C170" s="16" t="s">
        <v>103</v>
      </c>
      <c r="D170" s="17" t="s">
        <v>104</v>
      </c>
      <c r="E170" s="18" t="s">
        <v>24</v>
      </c>
      <c r="F170" s="19">
        <v>30</v>
      </c>
      <c r="G170" s="20">
        <f>(VLOOKUP(C170,Planilha7!A27:F4127,4,0)*1.2203)</f>
        <v>107.715881</v>
      </c>
      <c r="H170" s="21">
        <f t="shared" si="49"/>
        <v>3231.4764299999997</v>
      </c>
      <c r="I170" s="20">
        <f>(VLOOKUP(C170,Planilha7!A164:F4264,5,0)*1.2203)</f>
        <v>25.626300000000001</v>
      </c>
      <c r="J170" s="21">
        <f t="shared" si="50"/>
        <v>768.78899999999999</v>
      </c>
      <c r="K170" s="20">
        <f t="shared" si="51"/>
        <v>133.34218099999998</v>
      </c>
      <c r="L170" s="22">
        <f t="shared" si="52"/>
        <v>4000.2654299999995</v>
      </c>
    </row>
    <row r="171" spans="1:12" s="60" customFormat="1" ht="16.5">
      <c r="A171" s="48" t="s">
        <v>105</v>
      </c>
      <c r="B171" s="23" t="s">
        <v>21</v>
      </c>
      <c r="C171" s="16" t="s">
        <v>8534</v>
      </c>
      <c r="D171" s="17" t="s">
        <v>8535</v>
      </c>
      <c r="E171" s="18" t="s">
        <v>24</v>
      </c>
      <c r="F171" s="19">
        <v>1</v>
      </c>
      <c r="G171" s="20">
        <f>1232.17*1.2203</f>
        <v>1503.6170509999999</v>
      </c>
      <c r="H171" s="21">
        <f t="shared" si="49"/>
        <v>1503.6170509999999</v>
      </c>
      <c r="I171" s="20">
        <f>108.6*1.2203</f>
        <v>132.52457999999999</v>
      </c>
      <c r="J171" s="21">
        <f t="shared" si="50"/>
        <v>132.52457999999999</v>
      </c>
      <c r="K171" s="20">
        <f t="shared" si="51"/>
        <v>1636.141631</v>
      </c>
      <c r="L171" s="22">
        <f t="shared" si="52"/>
        <v>1636.141631</v>
      </c>
    </row>
    <row r="172" spans="1:12" s="60" customFormat="1" ht="16.5">
      <c r="A172" s="48" t="s">
        <v>106</v>
      </c>
      <c r="B172" s="23" t="s">
        <v>16</v>
      </c>
      <c r="C172" s="16" t="s">
        <v>107</v>
      </c>
      <c r="D172" s="17" t="s">
        <v>108</v>
      </c>
      <c r="E172" s="18" t="s">
        <v>31</v>
      </c>
      <c r="F172" s="19">
        <v>155</v>
      </c>
      <c r="G172" s="20">
        <f>(VLOOKUP(C172,Planilha7!A29:F4129,4,0)*1.2203)</f>
        <v>11.629458999999999</v>
      </c>
      <c r="H172" s="21">
        <f t="shared" si="49"/>
        <v>1802.5661449999998</v>
      </c>
      <c r="I172" s="20">
        <f>(VLOOKUP(C172,Planilha7!A166:F4266,5,0)*1.2203)</f>
        <v>30.739357000000002</v>
      </c>
      <c r="J172" s="21">
        <f t="shared" si="50"/>
        <v>4764.6003350000001</v>
      </c>
      <c r="K172" s="20">
        <f t="shared" si="51"/>
        <v>42.368816000000002</v>
      </c>
      <c r="L172" s="22">
        <f t="shared" si="52"/>
        <v>6567.1664800000008</v>
      </c>
    </row>
    <row r="173" spans="1:12" s="60" customFormat="1" ht="16.5">
      <c r="A173" s="48" t="s">
        <v>109</v>
      </c>
      <c r="B173" s="23" t="s">
        <v>16</v>
      </c>
      <c r="C173" s="16" t="s">
        <v>188</v>
      </c>
      <c r="D173" s="17" t="s">
        <v>189</v>
      </c>
      <c r="E173" s="18" t="s">
        <v>112</v>
      </c>
      <c r="F173" s="19">
        <v>93</v>
      </c>
      <c r="G173" s="20">
        <f>(VLOOKUP(C173,Planilha7!A30:F4130,4,0)*1.2203)</f>
        <v>237.06768099999999</v>
      </c>
      <c r="H173" s="21">
        <f t="shared" si="49"/>
        <v>22047.294332999998</v>
      </c>
      <c r="I173" s="20">
        <f>(VLOOKUP(C173,Planilha7!A167:F4267,5,0)*1.2203)</f>
        <v>25.626300000000001</v>
      </c>
      <c r="J173" s="21">
        <f t="shared" si="50"/>
        <v>2383.2458999999999</v>
      </c>
      <c r="K173" s="20">
        <f t="shared" si="51"/>
        <v>262.69398100000001</v>
      </c>
      <c r="L173" s="22">
        <f t="shared" si="52"/>
        <v>24430.540233</v>
      </c>
    </row>
    <row r="174" spans="1:12" s="60" customFormat="1" ht="16.5">
      <c r="A174" s="48" t="s">
        <v>113</v>
      </c>
      <c r="B174" s="23" t="s">
        <v>16</v>
      </c>
      <c r="C174" s="16" t="s">
        <v>114</v>
      </c>
      <c r="D174" s="17" t="s">
        <v>115</v>
      </c>
      <c r="E174" s="18" t="s">
        <v>31</v>
      </c>
      <c r="F174" s="19">
        <v>310</v>
      </c>
      <c r="G174" s="20">
        <f>(VLOOKUP(C174,Planilha7!A31:F4131,4,0)*1.2203)</f>
        <v>3.0995619999999997</v>
      </c>
      <c r="H174" s="21">
        <f t="shared" si="49"/>
        <v>960.86421999999993</v>
      </c>
      <c r="I174" s="20">
        <f>(VLOOKUP(C174,Planilha7!A168:F4268,5,0)*1.2203)</f>
        <v>2.0501039999999997</v>
      </c>
      <c r="J174" s="21">
        <f t="shared" si="50"/>
        <v>635.53223999999989</v>
      </c>
      <c r="K174" s="20">
        <f t="shared" si="51"/>
        <v>5.1496659999999999</v>
      </c>
      <c r="L174" s="22">
        <f t="shared" si="52"/>
        <v>1596.3964599999999</v>
      </c>
    </row>
    <row r="175" spans="1:12" s="60" customFormat="1" ht="16.5">
      <c r="A175" s="48" t="s">
        <v>116</v>
      </c>
      <c r="B175" s="23" t="s">
        <v>16</v>
      </c>
      <c r="C175" s="16" t="s">
        <v>117</v>
      </c>
      <c r="D175" s="17" t="s">
        <v>118</v>
      </c>
      <c r="E175" s="18" t="s">
        <v>112</v>
      </c>
      <c r="F175" s="19">
        <v>31</v>
      </c>
      <c r="G175" s="20">
        <f>(VLOOKUP(C175,Planilha7!A32:F4132,4,0)*1.2203)</f>
        <v>13.716172</v>
      </c>
      <c r="H175" s="21">
        <f t="shared" si="49"/>
        <v>425.20133199999998</v>
      </c>
      <c r="I175" s="20">
        <f>(VLOOKUP(C175,Planilha7!A169:F4269,5,0)*1.2203)</f>
        <v>15.375779999999999</v>
      </c>
      <c r="J175" s="21">
        <f t="shared" si="50"/>
        <v>476.64917999999994</v>
      </c>
      <c r="K175" s="20">
        <f t="shared" si="51"/>
        <v>29.091951999999999</v>
      </c>
      <c r="L175" s="22">
        <f t="shared" si="52"/>
        <v>901.85051199999998</v>
      </c>
    </row>
    <row r="176" spans="1:12" s="60" customFormat="1" ht="16.5">
      <c r="A176" s="48" t="s">
        <v>119</v>
      </c>
      <c r="B176" s="23" t="s">
        <v>16</v>
      </c>
      <c r="C176" s="16" t="s">
        <v>120</v>
      </c>
      <c r="D176" s="17" t="s">
        <v>121</v>
      </c>
      <c r="E176" s="18" t="s">
        <v>24</v>
      </c>
      <c r="F176" s="19">
        <v>11</v>
      </c>
      <c r="G176" s="20">
        <f>(VLOOKUP(C176,Planilha7!A33:F4133,4,0)*1.2203)</f>
        <v>14.765629999999998</v>
      </c>
      <c r="H176" s="21">
        <f t="shared" si="49"/>
        <v>162.42192999999997</v>
      </c>
      <c r="I176" s="20">
        <f>(VLOOKUP(C176,Planilha7!A170:F4270,5,0)*1.2203)</f>
        <v>10.25052</v>
      </c>
      <c r="J176" s="21">
        <f t="shared" si="50"/>
        <v>112.75572</v>
      </c>
      <c r="K176" s="20">
        <f t="shared" si="51"/>
        <v>25.016149999999996</v>
      </c>
      <c r="L176" s="22">
        <f t="shared" si="52"/>
        <v>275.17764999999997</v>
      </c>
    </row>
    <row r="177" spans="1:12" s="60" customFormat="1" ht="16.5">
      <c r="A177" s="49" t="s">
        <v>122</v>
      </c>
      <c r="B177" s="61" t="s">
        <v>16</v>
      </c>
      <c r="C177" s="41" t="s">
        <v>123</v>
      </c>
      <c r="D177" s="17" t="s">
        <v>124</v>
      </c>
      <c r="E177" s="18" t="s">
        <v>31</v>
      </c>
      <c r="F177" s="42">
        <v>1242.23</v>
      </c>
      <c r="G177" s="20">
        <f>(VLOOKUP(C177,Planilha7!A34:F4134,4,0)*1.2203)</f>
        <v>6.7970709999999999</v>
      </c>
      <c r="H177" s="21">
        <f t="shared" si="49"/>
        <v>8443.5255083299999</v>
      </c>
      <c r="I177" s="20">
        <f>(VLOOKUP(C177,Planilha7!A171:F4271,5,0)*1.2203)</f>
        <v>6.1503119999999996</v>
      </c>
      <c r="J177" s="21">
        <f t="shared" si="50"/>
        <v>7640.1020757599999</v>
      </c>
      <c r="K177" s="20">
        <f t="shared" si="51"/>
        <v>12.947382999999999</v>
      </c>
      <c r="L177" s="22">
        <f t="shared" si="52"/>
        <v>16083.627584089998</v>
      </c>
    </row>
    <row r="178" spans="1:12" s="60" customFormat="1" ht="16.5">
      <c r="A178" s="48" t="s">
        <v>125</v>
      </c>
      <c r="B178" s="23" t="s">
        <v>16</v>
      </c>
      <c r="C178" s="16" t="s">
        <v>126</v>
      </c>
      <c r="D178" s="17" t="s">
        <v>127</v>
      </c>
      <c r="E178" s="18" t="s">
        <v>31</v>
      </c>
      <c r="F178" s="19">
        <v>238.12</v>
      </c>
      <c r="G178" s="20">
        <f>(VLOOKUP(C178,Planilha7!A35:F4135,4,0)*1.2203)</f>
        <v>12.068766999999999</v>
      </c>
      <c r="H178" s="21">
        <f t="shared" si="49"/>
        <v>2873.8147980399999</v>
      </c>
      <c r="I178" s="20">
        <f>(VLOOKUP(C178,Planilha7!A172:F4272,5,0)*1.2203)</f>
        <v>30.739357000000002</v>
      </c>
      <c r="J178" s="21">
        <f t="shared" si="50"/>
        <v>7319.6556888400009</v>
      </c>
      <c r="K178" s="20">
        <f t="shared" si="51"/>
        <v>42.808123999999999</v>
      </c>
      <c r="L178" s="22">
        <f t="shared" si="52"/>
        <v>10193.47048688</v>
      </c>
    </row>
    <row r="179" spans="1:12" s="60" customFormat="1" ht="16.5">
      <c r="A179" s="48" t="s">
        <v>128</v>
      </c>
      <c r="B179" s="23" t="s">
        <v>16</v>
      </c>
      <c r="C179" s="16" t="s">
        <v>129</v>
      </c>
      <c r="D179" s="17" t="s">
        <v>130</v>
      </c>
      <c r="E179" s="18" t="s">
        <v>31</v>
      </c>
      <c r="F179" s="19">
        <v>10.8</v>
      </c>
      <c r="G179" s="20">
        <f>(VLOOKUP(C179,Planilha7!A36:F4136,4,0)*1.2203)</f>
        <v>14.948675</v>
      </c>
      <c r="H179" s="21">
        <f t="shared" si="49"/>
        <v>161.44569000000001</v>
      </c>
      <c r="I179" s="20">
        <f>(VLOOKUP(C179,Planilha7!A173:F4273,5,0)*1.2203)</f>
        <v>35.876819999999995</v>
      </c>
      <c r="J179" s="21">
        <f t="shared" si="50"/>
        <v>387.46965599999999</v>
      </c>
      <c r="K179" s="20">
        <f t="shared" si="51"/>
        <v>50.825494999999997</v>
      </c>
      <c r="L179" s="22">
        <f t="shared" si="52"/>
        <v>548.915346</v>
      </c>
    </row>
    <row r="180" spans="1:12" s="60" customFormat="1" ht="16.5">
      <c r="A180" s="48" t="s">
        <v>131</v>
      </c>
      <c r="B180" s="23" t="s">
        <v>16</v>
      </c>
      <c r="C180" s="16" t="s">
        <v>132</v>
      </c>
      <c r="D180" s="17" t="s">
        <v>133</v>
      </c>
      <c r="E180" s="18" t="s">
        <v>112</v>
      </c>
      <c r="F180" s="19">
        <v>12</v>
      </c>
      <c r="G180" s="20">
        <f>(VLOOKUP(C180,Planilha7!A37:F4137,4,0)*1.2203)</f>
        <v>24.491420999999999</v>
      </c>
      <c r="H180" s="21">
        <f t="shared" si="49"/>
        <v>293.89705199999997</v>
      </c>
      <c r="I180" s="20">
        <f>(VLOOKUP(C180,Planilha7!A174:F4274,5,0)*1.2203)</f>
        <v>25.626300000000001</v>
      </c>
      <c r="J180" s="21">
        <f t="shared" si="50"/>
        <v>307.51560000000001</v>
      </c>
      <c r="K180" s="20">
        <f t="shared" si="51"/>
        <v>50.117721000000003</v>
      </c>
      <c r="L180" s="22">
        <f t="shared" si="52"/>
        <v>601.41265199999998</v>
      </c>
    </row>
    <row r="181" spans="1:12" ht="16.5">
      <c r="A181" s="24"/>
      <c r="B181" s="25"/>
      <c r="C181" s="25"/>
      <c r="D181" s="26"/>
      <c r="E181" s="26"/>
      <c r="F181" s="26"/>
      <c r="G181" s="26"/>
      <c r="H181" s="26"/>
      <c r="I181" s="20"/>
      <c r="J181" s="26"/>
      <c r="K181" s="26"/>
      <c r="L181" s="26"/>
    </row>
    <row r="182" spans="1:12" ht="16.5">
      <c r="A182" s="34" t="s">
        <v>134</v>
      </c>
      <c r="B182" s="35"/>
      <c r="C182" s="35"/>
      <c r="D182" s="36" t="s">
        <v>135</v>
      </c>
      <c r="E182" s="35"/>
      <c r="F182" s="37"/>
      <c r="G182" s="38"/>
      <c r="H182" s="39">
        <f>SUM(H183:H188)</f>
        <v>14098.906891999999</v>
      </c>
      <c r="I182" s="38"/>
      <c r="J182" s="39">
        <f>SUM(J183:J188)</f>
        <v>2156.5141599999997</v>
      </c>
      <c r="K182" s="39"/>
      <c r="L182" s="40">
        <f>SUM(L183:L188)</f>
        <v>16255.421051999998</v>
      </c>
    </row>
    <row r="183" spans="1:12" s="60" customFormat="1" ht="16.5">
      <c r="A183" s="48" t="s">
        <v>136</v>
      </c>
      <c r="B183" s="61" t="s">
        <v>16</v>
      </c>
      <c r="C183" s="16" t="s">
        <v>137</v>
      </c>
      <c r="D183" s="17" t="s">
        <v>138</v>
      </c>
      <c r="E183" s="18" t="s">
        <v>24</v>
      </c>
      <c r="F183" s="19">
        <v>8</v>
      </c>
      <c r="G183" s="20">
        <f>(VLOOKUP(C183,Planilha7!A23:F4123,4,0)*1.2203)</f>
        <v>261.339448</v>
      </c>
      <c r="H183" s="21">
        <f>F183*G183</f>
        <v>2090.715584</v>
      </c>
      <c r="I183" s="20">
        <f>(VLOOKUP(C183,Planilha7!A177:F4277,5,0)*1.2203)</f>
        <v>21.562701000000001</v>
      </c>
      <c r="J183" s="21">
        <f>F183*I183</f>
        <v>172.501608</v>
      </c>
      <c r="K183" s="20">
        <f>G183+I183</f>
        <v>282.90214900000001</v>
      </c>
      <c r="L183" s="21">
        <f>F183*K183</f>
        <v>2263.2171920000001</v>
      </c>
    </row>
    <row r="184" spans="1:12" s="60" customFormat="1" ht="16.5">
      <c r="A184" s="48" t="s">
        <v>139</v>
      </c>
      <c r="B184" s="23" t="s">
        <v>16</v>
      </c>
      <c r="C184" s="16" t="s">
        <v>140</v>
      </c>
      <c r="D184" s="17" t="s">
        <v>141</v>
      </c>
      <c r="E184" s="18" t="s">
        <v>24</v>
      </c>
      <c r="F184" s="19">
        <v>3</v>
      </c>
      <c r="G184" s="20">
        <f>(VLOOKUP(C184,Planilha7!A24:F4124,4,0)*1.2203)</f>
        <v>196.419488</v>
      </c>
      <c r="H184" s="21">
        <f t="shared" ref="H184:H188" si="53">F184*G184</f>
        <v>589.258464</v>
      </c>
      <c r="I184" s="20">
        <f>(VLOOKUP(C184,Planilha7!A178:F4278,5,0)*1.2203)</f>
        <v>21.562701000000001</v>
      </c>
      <c r="J184" s="21">
        <f t="shared" ref="J184:J188" si="54">F184*I184</f>
        <v>64.688102999999998</v>
      </c>
      <c r="K184" s="20">
        <f t="shared" ref="K184:K188" si="55">G184+I184</f>
        <v>217.98218900000001</v>
      </c>
      <c r="L184" s="21">
        <f t="shared" ref="L184:L188" si="56">F184*K184</f>
        <v>653.94656699999996</v>
      </c>
    </row>
    <row r="185" spans="1:12" s="60" customFormat="1" ht="52.5" customHeight="1">
      <c r="A185" s="49" t="s">
        <v>142</v>
      </c>
      <c r="B185" s="23" t="s">
        <v>16</v>
      </c>
      <c r="C185" s="16" t="s">
        <v>143</v>
      </c>
      <c r="D185" s="17" t="s">
        <v>144</v>
      </c>
      <c r="E185" s="18" t="s">
        <v>145</v>
      </c>
      <c r="F185" s="19">
        <v>1</v>
      </c>
      <c r="G185" s="20">
        <f>(VLOOKUP(C185,Planilha7!A25:F4125,4,0)*1.2203)</f>
        <v>11.568444</v>
      </c>
      <c r="H185" s="21">
        <f t="shared" si="53"/>
        <v>11.568444</v>
      </c>
      <c r="I185" s="20">
        <f>(VLOOKUP(C185,Planilha7!A179:F4279,5,0)*1.2203)</f>
        <v>0</v>
      </c>
      <c r="J185" s="21">
        <f t="shared" si="54"/>
        <v>0</v>
      </c>
      <c r="K185" s="20">
        <f t="shared" si="55"/>
        <v>11.568444</v>
      </c>
      <c r="L185" s="21">
        <f t="shared" si="56"/>
        <v>11.568444</v>
      </c>
    </row>
    <row r="186" spans="1:12" s="60" customFormat="1" ht="16.5">
      <c r="A186" s="48" t="s">
        <v>146</v>
      </c>
      <c r="B186" s="23" t="s">
        <v>16</v>
      </c>
      <c r="C186" s="16" t="s">
        <v>147</v>
      </c>
      <c r="D186" s="17" t="s">
        <v>148</v>
      </c>
      <c r="E186" s="18" t="s">
        <v>149</v>
      </c>
      <c r="F186" s="19">
        <v>1</v>
      </c>
      <c r="G186" s="20">
        <f>(VLOOKUP(C186,Planilha7!A26:F4126,4,0)*1.2203)</f>
        <v>3.8805540000000001</v>
      </c>
      <c r="H186" s="21">
        <f t="shared" si="53"/>
        <v>3.8805540000000001</v>
      </c>
      <c r="I186" s="20">
        <f>(VLOOKUP(C186,Planilha7!A180:F4280,5,0)*1.2203)</f>
        <v>0</v>
      </c>
      <c r="J186" s="21">
        <f t="shared" si="54"/>
        <v>0</v>
      </c>
      <c r="K186" s="20">
        <f t="shared" si="55"/>
        <v>3.8805540000000001</v>
      </c>
      <c r="L186" s="21">
        <f t="shared" si="56"/>
        <v>3.8805540000000001</v>
      </c>
    </row>
    <row r="187" spans="1:12" s="60" customFormat="1" ht="33">
      <c r="A187" s="48" t="s">
        <v>150</v>
      </c>
      <c r="B187" s="23" t="s">
        <v>16</v>
      </c>
      <c r="C187" s="41" t="s">
        <v>151</v>
      </c>
      <c r="D187" s="17" t="s">
        <v>152</v>
      </c>
      <c r="E187" s="18" t="s">
        <v>24</v>
      </c>
      <c r="F187" s="42">
        <v>61</v>
      </c>
      <c r="G187" s="20">
        <f>(VLOOKUP(C187,Planilha7!A27:F4127,4,0)*1.2203)</f>
        <v>7.4560329999999997</v>
      </c>
      <c r="H187" s="21">
        <f t="shared" si="53"/>
        <v>454.81801300000001</v>
      </c>
      <c r="I187" s="20">
        <f>(VLOOKUP(C187,Planilha7!A181:F4281,5,0)*1.2203)</f>
        <v>6.5774169999999996</v>
      </c>
      <c r="J187" s="21">
        <f t="shared" si="54"/>
        <v>401.22243699999996</v>
      </c>
      <c r="K187" s="20">
        <f t="shared" si="55"/>
        <v>14.033449999999998</v>
      </c>
      <c r="L187" s="21">
        <f t="shared" si="56"/>
        <v>856.04044999999985</v>
      </c>
    </row>
    <row r="188" spans="1:12" s="60" customFormat="1" ht="33">
      <c r="A188" s="48" t="s">
        <v>153</v>
      </c>
      <c r="B188" s="23" t="s">
        <v>16</v>
      </c>
      <c r="C188" s="16" t="s">
        <v>154</v>
      </c>
      <c r="D188" s="17" t="s">
        <v>155</v>
      </c>
      <c r="E188" s="18" t="s">
        <v>112</v>
      </c>
      <c r="F188" s="19">
        <v>7</v>
      </c>
      <c r="G188" s="20">
        <f>(VLOOKUP(C188,Planilha7!A28:F4128,4,0)*1.2203)</f>
        <v>1564.0951189999998</v>
      </c>
      <c r="H188" s="21">
        <f t="shared" si="53"/>
        <v>10948.665832999999</v>
      </c>
      <c r="I188" s="20">
        <f>(VLOOKUP(C188,Planilha7!A182:F4282,5,0)*1.2203)</f>
        <v>216.87171599999999</v>
      </c>
      <c r="J188" s="21">
        <f t="shared" si="54"/>
        <v>1518.1020119999998</v>
      </c>
      <c r="K188" s="20">
        <f t="shared" si="55"/>
        <v>1780.9668349999997</v>
      </c>
      <c r="L188" s="21">
        <f t="shared" si="56"/>
        <v>12466.767844999998</v>
      </c>
    </row>
    <row r="189" spans="1:12" ht="16.5">
      <c r="A189" s="27" t="s">
        <v>156</v>
      </c>
      <c r="B189" s="28"/>
      <c r="C189" s="28"/>
      <c r="D189" s="29" t="s">
        <v>157</v>
      </c>
      <c r="E189" s="28"/>
      <c r="F189" s="30"/>
      <c r="G189" s="31"/>
      <c r="H189" s="32">
        <f>SUM(H190:H199)</f>
        <v>24531.831136875997</v>
      </c>
      <c r="I189" s="31"/>
      <c r="J189" s="32">
        <f>SUM(J190:J199)</f>
        <v>6003.89684983805</v>
      </c>
      <c r="K189" s="32"/>
      <c r="L189" s="33">
        <f>SUM(L190:L199)</f>
        <v>30535.727986714053</v>
      </c>
    </row>
    <row r="190" spans="1:12" s="60" customFormat="1" ht="16.5">
      <c r="A190" s="48" t="s">
        <v>158</v>
      </c>
      <c r="B190" s="23" t="s">
        <v>16</v>
      </c>
      <c r="C190" s="16" t="s">
        <v>159</v>
      </c>
      <c r="D190" s="17" t="s">
        <v>160</v>
      </c>
      <c r="E190" s="18" t="s">
        <v>44</v>
      </c>
      <c r="F190" s="19">
        <v>44.7416060031833</v>
      </c>
      <c r="G190" s="20">
        <f>(VLOOKUP(C190,Planilha7!A23:F4123,4,0)*1.2203)</f>
        <v>0</v>
      </c>
      <c r="H190" s="21">
        <f>F190*G190</f>
        <v>0</v>
      </c>
      <c r="I190" s="20">
        <f>(VLOOKUP(C190,Planilha7!A184:F4284,5,0)*1.2203)</f>
        <v>19.073288999999999</v>
      </c>
      <c r="J190" s="21">
        <f>F190*I190</f>
        <v>853.36958162284998</v>
      </c>
      <c r="K190" s="20">
        <f>G190+I190</f>
        <v>19.073288999999999</v>
      </c>
      <c r="L190" s="22">
        <f>F190*K190</f>
        <v>853.36958162284998</v>
      </c>
    </row>
    <row r="191" spans="1:12" s="60" customFormat="1" ht="16.5">
      <c r="A191" s="48" t="s">
        <v>161</v>
      </c>
      <c r="B191" s="23" t="s">
        <v>16</v>
      </c>
      <c r="C191" s="16" t="s">
        <v>192</v>
      </c>
      <c r="D191" s="17" t="s">
        <v>193</v>
      </c>
      <c r="E191" s="18" t="s">
        <v>44</v>
      </c>
      <c r="F191" s="19">
        <v>4.5167999999999999</v>
      </c>
      <c r="G191" s="20">
        <f>(VLOOKUP(C191,Planilha7!A24:F4124,4,0)*1.2203)</f>
        <v>311.969695</v>
      </c>
      <c r="H191" s="21">
        <f t="shared" ref="H191:H199" si="57">F191*G191</f>
        <v>1409.1047183759999</v>
      </c>
      <c r="I191" s="20">
        <f>(VLOOKUP(C191,Planilha7!A185:F4285,5,0)*1.2203)</f>
        <v>51.106164</v>
      </c>
      <c r="J191" s="21">
        <f t="shared" ref="J191:J199" si="58">F191*I191</f>
        <v>230.83632155519999</v>
      </c>
      <c r="K191" s="20">
        <f t="shared" ref="K191:K199" si="59">G191+I191</f>
        <v>363.07585899999998</v>
      </c>
      <c r="L191" s="22">
        <f t="shared" ref="L191:L199" si="60">F191*K191</f>
        <v>1639.9410399311998</v>
      </c>
    </row>
    <row r="192" spans="1:12" s="60" customFormat="1" ht="16.5">
      <c r="A192" s="48" t="s">
        <v>164</v>
      </c>
      <c r="B192" s="23" t="s">
        <v>16</v>
      </c>
      <c r="C192" s="16" t="s">
        <v>165</v>
      </c>
      <c r="D192" s="17" t="s">
        <v>166</v>
      </c>
      <c r="E192" s="18" t="s">
        <v>19</v>
      </c>
      <c r="F192" s="19">
        <v>2.52</v>
      </c>
      <c r="G192" s="20">
        <f>(VLOOKUP(C192,Planilha7!A25:F4125,4,0)*1.2203)</f>
        <v>0</v>
      </c>
      <c r="H192" s="21">
        <f t="shared" si="57"/>
        <v>0</v>
      </c>
      <c r="I192" s="20">
        <f>(VLOOKUP(C192,Planilha7!A186:F4286,5,0)*1.2203)</f>
        <v>45.285332999999994</v>
      </c>
      <c r="J192" s="21">
        <f t="shared" si="58"/>
        <v>114.11903915999999</v>
      </c>
      <c r="K192" s="20">
        <f t="shared" si="59"/>
        <v>45.285332999999994</v>
      </c>
      <c r="L192" s="22">
        <f t="shared" si="60"/>
        <v>114.11903915999999</v>
      </c>
    </row>
    <row r="193" spans="1:14" s="60" customFormat="1" ht="16.5">
      <c r="A193" s="48" t="s">
        <v>167</v>
      </c>
      <c r="B193" s="23" t="s">
        <v>21</v>
      </c>
      <c r="C193" s="16" t="s">
        <v>214</v>
      </c>
      <c r="D193" s="17" t="s">
        <v>215</v>
      </c>
      <c r="E193" s="18" t="s">
        <v>216</v>
      </c>
      <c r="F193" s="19">
        <v>12</v>
      </c>
      <c r="G193" s="20">
        <f>671.23*1.2203</f>
        <v>819.10196899999994</v>
      </c>
      <c r="H193" s="21">
        <f t="shared" si="57"/>
        <v>9829.2236279999997</v>
      </c>
      <c r="I193" s="20">
        <f>34.58*1.2203</f>
        <v>42.197973999999995</v>
      </c>
      <c r="J193" s="21">
        <f t="shared" si="58"/>
        <v>506.37568799999997</v>
      </c>
      <c r="K193" s="20">
        <f t="shared" si="59"/>
        <v>861.29994299999998</v>
      </c>
      <c r="L193" s="22">
        <f t="shared" si="60"/>
        <v>10335.599316</v>
      </c>
    </row>
    <row r="194" spans="1:14" s="60" customFormat="1" ht="16.5">
      <c r="A194" s="48" t="s">
        <v>170</v>
      </c>
      <c r="B194" s="23" t="s">
        <v>16</v>
      </c>
      <c r="C194" s="16" t="s">
        <v>217</v>
      </c>
      <c r="D194" s="17" t="s">
        <v>218</v>
      </c>
      <c r="E194" s="18" t="s">
        <v>19</v>
      </c>
      <c r="F194" s="19">
        <v>3.78</v>
      </c>
      <c r="G194" s="20">
        <f>(VLOOKUP(C194,Planilha7!A27:F4127,4,0)*1.2203)</f>
        <v>1252.1864390000001</v>
      </c>
      <c r="H194" s="21">
        <f t="shared" si="57"/>
        <v>4733.2647394200003</v>
      </c>
      <c r="I194" s="20">
        <f>(VLOOKUP(C194,Planilha7!A188:F4288,5,0)*1.2203)</f>
        <v>86.165382999999991</v>
      </c>
      <c r="J194" s="21">
        <f t="shared" si="58"/>
        <v>325.70514773999997</v>
      </c>
      <c r="K194" s="20">
        <f t="shared" si="59"/>
        <v>1338.3518220000001</v>
      </c>
      <c r="L194" s="22">
        <f t="shared" si="60"/>
        <v>5058.9698871600003</v>
      </c>
    </row>
    <row r="195" spans="1:14" s="60" customFormat="1" ht="16.5">
      <c r="A195" s="48" t="s">
        <v>200</v>
      </c>
      <c r="B195" s="23" t="s">
        <v>16</v>
      </c>
      <c r="C195" s="16" t="s">
        <v>190</v>
      </c>
      <c r="D195" s="17" t="s">
        <v>191</v>
      </c>
      <c r="E195" s="18" t="s">
        <v>19</v>
      </c>
      <c r="F195" s="19">
        <v>6.72</v>
      </c>
      <c r="G195" s="20">
        <f>(VLOOKUP(C195,Planilha7!A28:F4128,4,0)*1.2203)</f>
        <v>1235.1022389999998</v>
      </c>
      <c r="H195" s="21">
        <f t="shared" si="57"/>
        <v>8299.887046079999</v>
      </c>
      <c r="I195" s="20">
        <f>(VLOOKUP(C195,Planilha7!A189:F4289,5,0)*1.2203)</f>
        <v>86.165382999999991</v>
      </c>
      <c r="J195" s="21">
        <f t="shared" si="58"/>
        <v>579.03137375999995</v>
      </c>
      <c r="K195" s="20">
        <f t="shared" si="59"/>
        <v>1321.2676219999998</v>
      </c>
      <c r="L195" s="22">
        <f t="shared" si="60"/>
        <v>8878.918419839998</v>
      </c>
    </row>
    <row r="196" spans="1:14" s="60" customFormat="1" ht="16.5">
      <c r="A196" s="48" t="s">
        <v>201</v>
      </c>
      <c r="B196" s="23" t="s">
        <v>21</v>
      </c>
      <c r="C196" s="16" t="s">
        <v>194</v>
      </c>
      <c r="D196" s="17" t="s">
        <v>195</v>
      </c>
      <c r="E196" s="18" t="s">
        <v>24</v>
      </c>
      <c r="F196" s="19">
        <v>2</v>
      </c>
      <c r="G196" s="20">
        <f>41.97*1.2203</f>
        <v>51.215990999999995</v>
      </c>
      <c r="H196" s="21">
        <f t="shared" si="57"/>
        <v>102.43198199999999</v>
      </c>
      <c r="I196" s="20">
        <f>1.29*1.2203</f>
        <v>1.574187</v>
      </c>
      <c r="J196" s="21">
        <f t="shared" si="58"/>
        <v>3.148374</v>
      </c>
      <c r="K196" s="20">
        <f t="shared" si="59"/>
        <v>52.790177999999997</v>
      </c>
      <c r="L196" s="22">
        <f t="shared" si="60"/>
        <v>105.58035599999999</v>
      </c>
    </row>
    <row r="197" spans="1:14" s="60" customFormat="1" ht="16.5">
      <c r="A197" s="48" t="s">
        <v>219</v>
      </c>
      <c r="B197" s="23" t="s">
        <v>21</v>
      </c>
      <c r="C197" s="16" t="s">
        <v>196</v>
      </c>
      <c r="D197" s="17" t="s">
        <v>197</v>
      </c>
      <c r="E197" s="18" t="s">
        <v>24</v>
      </c>
      <c r="F197" s="19">
        <v>1</v>
      </c>
      <c r="G197" s="20">
        <f>38.87*1.2203</f>
        <v>47.433060999999995</v>
      </c>
      <c r="H197" s="21">
        <f t="shared" si="57"/>
        <v>47.433060999999995</v>
      </c>
      <c r="I197" s="20">
        <f t="shared" ref="I197:I198" si="61">1.29*1.2203</f>
        <v>1.574187</v>
      </c>
      <c r="J197" s="21">
        <f t="shared" si="58"/>
        <v>1.574187</v>
      </c>
      <c r="K197" s="20">
        <f t="shared" si="59"/>
        <v>49.007247999999997</v>
      </c>
      <c r="L197" s="22">
        <f t="shared" si="60"/>
        <v>49.007247999999997</v>
      </c>
    </row>
    <row r="198" spans="1:14" s="60" customFormat="1" ht="16.5">
      <c r="A198" s="48" t="s">
        <v>220</v>
      </c>
      <c r="B198" s="23" t="s">
        <v>21</v>
      </c>
      <c r="C198" s="16" t="s">
        <v>198</v>
      </c>
      <c r="D198" s="17" t="s">
        <v>199</v>
      </c>
      <c r="E198" s="18" t="s">
        <v>24</v>
      </c>
      <c r="F198" s="19">
        <v>1</v>
      </c>
      <c r="G198" s="20">
        <f>90.54*1.2203</f>
        <v>110.485962</v>
      </c>
      <c r="H198" s="21">
        <f t="shared" si="57"/>
        <v>110.485962</v>
      </c>
      <c r="I198" s="20">
        <f t="shared" si="61"/>
        <v>1.574187</v>
      </c>
      <c r="J198" s="21">
        <f t="shared" si="58"/>
        <v>1.574187</v>
      </c>
      <c r="K198" s="20">
        <f t="shared" si="59"/>
        <v>112.060149</v>
      </c>
      <c r="L198" s="22">
        <f t="shared" si="60"/>
        <v>112.060149</v>
      </c>
    </row>
    <row r="199" spans="1:14" s="60" customFormat="1" ht="34.5" customHeight="1">
      <c r="A199" s="49" t="s">
        <v>221</v>
      </c>
      <c r="B199" s="50" t="s">
        <v>21</v>
      </c>
      <c r="C199" s="16" t="s">
        <v>320</v>
      </c>
      <c r="D199" s="17" t="s">
        <v>321</v>
      </c>
      <c r="E199" s="18" t="s">
        <v>24</v>
      </c>
      <c r="F199" s="19">
        <v>15</v>
      </c>
      <c r="G199" s="20">
        <f>0*1.2203</f>
        <v>0</v>
      </c>
      <c r="H199" s="21">
        <f t="shared" si="57"/>
        <v>0</v>
      </c>
      <c r="I199" s="20">
        <f>185.1*1.2203</f>
        <v>225.87752999999998</v>
      </c>
      <c r="J199" s="21">
        <f t="shared" si="58"/>
        <v>3388.1629499999999</v>
      </c>
      <c r="K199" s="20">
        <f t="shared" si="59"/>
        <v>225.87752999999998</v>
      </c>
      <c r="L199" s="22">
        <f t="shared" si="60"/>
        <v>3388.1629499999999</v>
      </c>
    </row>
    <row r="200" spans="1:14" ht="17.25" thickBot="1">
      <c r="A200" s="43"/>
      <c r="B200" s="44"/>
      <c r="C200" s="44"/>
      <c r="D200" s="45"/>
      <c r="E200" s="45"/>
      <c r="F200" s="46"/>
      <c r="G200" s="47"/>
      <c r="H200" s="47"/>
      <c r="I200" s="20"/>
      <c r="J200" s="47"/>
      <c r="K200" s="47"/>
      <c r="L200" s="47"/>
    </row>
    <row r="201" spans="1:14" ht="18">
      <c r="A201" s="197" t="s">
        <v>171</v>
      </c>
      <c r="B201" s="197"/>
      <c r="C201" s="197"/>
      <c r="D201" s="197"/>
      <c r="E201" s="197"/>
      <c r="F201" s="197"/>
      <c r="G201" s="198">
        <f>SUM(H137+H150+H189)</f>
        <v>205672.06352229201</v>
      </c>
      <c r="H201" s="198"/>
      <c r="I201" s="198">
        <f>SUM(J137+J150+J189)</f>
        <v>83421.035690396049</v>
      </c>
      <c r="J201" s="198"/>
      <c r="K201" s="198">
        <f>ROUND(L189+L150+L137,2)</f>
        <v>289093.09999999998</v>
      </c>
      <c r="L201" s="198"/>
      <c r="M201" s="168">
        <f>I201+G201</f>
        <v>289093.09921268804</v>
      </c>
      <c r="N201" s="168"/>
    </row>
    <row r="202" spans="1:14">
      <c r="A202" s="206"/>
      <c r="B202" s="206"/>
      <c r="C202" s="206"/>
      <c r="D202" s="206"/>
      <c r="E202" s="206"/>
      <c r="F202" s="206"/>
      <c r="G202" s="206"/>
      <c r="H202" s="206"/>
      <c r="I202" s="206" t="e">
        <f>VLOOKUP(C202,Planilha7!A196:F4296,5,0)</f>
        <v>#N/A</v>
      </c>
      <c r="J202" s="206"/>
      <c r="K202" s="206"/>
      <c r="L202" s="206"/>
      <c r="M202" s="168">
        <f>M201-K201</f>
        <v>-7.8731193207204342E-4</v>
      </c>
      <c r="N202" s="168"/>
    </row>
    <row r="203" spans="1:14" ht="15.75">
      <c r="A203" s="203" t="s">
        <v>222</v>
      </c>
      <c r="B203" s="203"/>
      <c r="C203" s="203"/>
      <c r="D203" s="203"/>
      <c r="E203" s="203"/>
      <c r="F203" s="203"/>
      <c r="G203" s="203"/>
      <c r="H203" s="203"/>
      <c r="I203" s="203" t="e">
        <f>VLOOKUP(C203,Planilha7!A197:F4297,5,0)</f>
        <v>#N/A</v>
      </c>
      <c r="J203" s="203"/>
      <c r="K203" s="203"/>
      <c r="L203" s="203"/>
    </row>
    <row r="204" spans="1:14" ht="16.5">
      <c r="A204" s="27" t="s">
        <v>13</v>
      </c>
      <c r="B204" s="28"/>
      <c r="C204" s="28"/>
      <c r="D204" s="29" t="s">
        <v>14</v>
      </c>
      <c r="E204" s="28"/>
      <c r="F204" s="30"/>
      <c r="G204" s="31"/>
      <c r="H204" s="32">
        <f>H205</f>
        <v>4315.7595954599992</v>
      </c>
      <c r="I204" s="31"/>
      <c r="J204" s="32">
        <f>J205</f>
        <v>2106.6613051149998</v>
      </c>
      <c r="K204" s="32"/>
      <c r="L204" s="33">
        <f>L205</f>
        <v>6422.420900574999</v>
      </c>
    </row>
    <row r="205" spans="1:14" ht="16.5">
      <c r="A205" s="34" t="s">
        <v>15</v>
      </c>
      <c r="B205" s="35"/>
      <c r="C205" s="35"/>
      <c r="D205" s="36" t="s">
        <v>173</v>
      </c>
      <c r="E205" s="35"/>
      <c r="F205" s="37"/>
      <c r="G205" s="38"/>
      <c r="H205" s="39">
        <f>SUM(H206:H215)</f>
        <v>4315.7595954599992</v>
      </c>
      <c r="I205" s="38"/>
      <c r="J205" s="39">
        <f>SUM(J206:J215)</f>
        <v>2106.6613051149998</v>
      </c>
      <c r="K205" s="39"/>
      <c r="L205" s="40">
        <f>SUM(L206:L215)</f>
        <v>6422.420900574999</v>
      </c>
    </row>
    <row r="206" spans="1:14" s="60" customFormat="1" ht="16.5">
      <c r="A206" s="48" t="s">
        <v>174</v>
      </c>
      <c r="B206" s="23" t="s">
        <v>16</v>
      </c>
      <c r="C206" s="16" t="s">
        <v>17</v>
      </c>
      <c r="D206" s="17" t="s">
        <v>18</v>
      </c>
      <c r="E206" s="18" t="s">
        <v>19</v>
      </c>
      <c r="F206" s="19">
        <v>6</v>
      </c>
      <c r="G206" s="20">
        <f>(VLOOKUP(C206,Planilha7!A23:F4123,4,0)*1.2203)</f>
        <v>691.81247599999995</v>
      </c>
      <c r="H206" s="21">
        <f>F206*G206</f>
        <v>4150.8748559999995</v>
      </c>
      <c r="I206" s="20">
        <f>(VLOOKUP(C206,Planilha7!A200:F4300,5,0)*1.2203)</f>
        <v>93.853272999999987</v>
      </c>
      <c r="J206" s="21">
        <f>F206*I206</f>
        <v>563.1196379999999</v>
      </c>
      <c r="K206" s="20">
        <f>G206+I206</f>
        <v>785.66574899999989</v>
      </c>
      <c r="L206" s="21">
        <f>F206*K206</f>
        <v>4713.9944939999996</v>
      </c>
    </row>
    <row r="207" spans="1:14" s="60" customFormat="1" ht="16.5">
      <c r="A207" s="48" t="s">
        <v>175</v>
      </c>
      <c r="B207" s="23" t="s">
        <v>16</v>
      </c>
      <c r="C207" s="16" t="s">
        <v>203</v>
      </c>
      <c r="D207" s="17" t="s">
        <v>204</v>
      </c>
      <c r="E207" s="18" t="s">
        <v>19</v>
      </c>
      <c r="F207" s="19">
        <v>1.92</v>
      </c>
      <c r="G207" s="20">
        <f>(VLOOKUP(C207,Planilha7!A24:F4124,4,0)*1.2203)</f>
        <v>49.251307999999995</v>
      </c>
      <c r="H207" s="21">
        <f t="shared" ref="H207:H215" si="62">F207*G207</f>
        <v>94.562511359999988</v>
      </c>
      <c r="I207" s="20">
        <f>(VLOOKUP(C207,Planilha7!A201:F4301,5,0)*1.2203)</f>
        <v>36.011052999999997</v>
      </c>
      <c r="J207" s="21">
        <f t="shared" ref="J207:J215" si="63">F207*I207</f>
        <v>69.141221759999993</v>
      </c>
      <c r="K207" s="20">
        <f t="shared" ref="K207:K215" si="64">G207+I207</f>
        <v>85.262360999999999</v>
      </c>
      <c r="L207" s="21">
        <f t="shared" ref="L207:L215" si="65">F207*K207</f>
        <v>163.70373311999998</v>
      </c>
    </row>
    <row r="208" spans="1:14" s="60" customFormat="1" ht="16.5">
      <c r="A208" s="48" t="s">
        <v>176</v>
      </c>
      <c r="B208" s="23" t="s">
        <v>16</v>
      </c>
      <c r="C208" s="16" t="s">
        <v>39</v>
      </c>
      <c r="D208" s="17" t="s">
        <v>40</v>
      </c>
      <c r="E208" s="18" t="s">
        <v>19</v>
      </c>
      <c r="F208" s="19">
        <v>5.25</v>
      </c>
      <c r="G208" s="20">
        <f>(VLOOKUP(C208,Planilha7!A25:F4125,4,0)*1.2203)</f>
        <v>0</v>
      </c>
      <c r="H208" s="21">
        <f t="shared" si="62"/>
        <v>0</v>
      </c>
      <c r="I208" s="20">
        <f>(VLOOKUP(C208,Planilha7!A202:F4302,5,0)*1.2203)</f>
        <v>31.703393999999999</v>
      </c>
      <c r="J208" s="21">
        <f t="shared" si="63"/>
        <v>166.44281849999999</v>
      </c>
      <c r="K208" s="20">
        <f t="shared" si="64"/>
        <v>31.703393999999999</v>
      </c>
      <c r="L208" s="21">
        <f t="shared" si="65"/>
        <v>166.44281849999999</v>
      </c>
    </row>
    <row r="209" spans="1:12" s="60" customFormat="1" ht="16.5">
      <c r="A209" s="48" t="s">
        <v>177</v>
      </c>
      <c r="B209" s="23" t="s">
        <v>16</v>
      </c>
      <c r="C209" s="16" t="s">
        <v>42</v>
      </c>
      <c r="D209" s="17" t="s">
        <v>43</v>
      </c>
      <c r="E209" s="18" t="s">
        <v>44</v>
      </c>
      <c r="F209" s="19">
        <v>0.25514999999999999</v>
      </c>
      <c r="G209" s="20">
        <f>(VLOOKUP(C209,Planilha7!A26:F4126,4,0)*1.2203)</f>
        <v>0</v>
      </c>
      <c r="H209" s="21">
        <f t="shared" si="62"/>
        <v>0</v>
      </c>
      <c r="I209" s="20">
        <f>(VLOOKUP(C209,Planilha7!A203:F4303,5,0)*1.2203)</f>
        <v>81.760099999999994</v>
      </c>
      <c r="J209" s="21">
        <f t="shared" si="63"/>
        <v>20.861089514999996</v>
      </c>
      <c r="K209" s="20">
        <f t="shared" si="64"/>
        <v>81.760099999999994</v>
      </c>
      <c r="L209" s="21">
        <f t="shared" si="65"/>
        <v>20.861089514999996</v>
      </c>
    </row>
    <row r="210" spans="1:12" s="60" customFormat="1" ht="16.5">
      <c r="A210" s="48" t="s">
        <v>180</v>
      </c>
      <c r="B210" s="23" t="s">
        <v>16</v>
      </c>
      <c r="C210" s="16" t="s">
        <v>178</v>
      </c>
      <c r="D210" s="17" t="s">
        <v>179</v>
      </c>
      <c r="E210" s="18" t="s">
        <v>19</v>
      </c>
      <c r="F210" s="19">
        <v>5.18</v>
      </c>
      <c r="G210" s="20">
        <f>(VLOOKUP(C210,Planilha7!A27:F4127,4,0)*1.2203)</f>
        <v>0</v>
      </c>
      <c r="H210" s="21">
        <f t="shared" si="62"/>
        <v>0</v>
      </c>
      <c r="I210" s="20">
        <f>(VLOOKUP(C210,Planilha7!A204:F4304,5,0)*1.2203)</f>
        <v>4.3076589999999992</v>
      </c>
      <c r="J210" s="21">
        <f t="shared" si="63"/>
        <v>22.313673619999996</v>
      </c>
      <c r="K210" s="20">
        <f t="shared" si="64"/>
        <v>4.3076589999999992</v>
      </c>
      <c r="L210" s="21">
        <f t="shared" si="65"/>
        <v>22.313673619999996</v>
      </c>
    </row>
    <row r="211" spans="1:12" s="60" customFormat="1" ht="16.5">
      <c r="A211" s="48" t="s">
        <v>181</v>
      </c>
      <c r="B211" s="23" t="s">
        <v>16</v>
      </c>
      <c r="C211" s="16" t="s">
        <v>205</v>
      </c>
      <c r="D211" s="17" t="s">
        <v>206</v>
      </c>
      <c r="E211" s="18" t="s">
        <v>24</v>
      </c>
      <c r="F211" s="19">
        <v>3</v>
      </c>
      <c r="G211" s="20">
        <f>(VLOOKUP(C211,Planilha7!A28:F4128,4,0)*1.2203)</f>
        <v>0</v>
      </c>
      <c r="H211" s="21">
        <f t="shared" si="62"/>
        <v>0</v>
      </c>
      <c r="I211" s="20">
        <f>(VLOOKUP(C211,Planilha7!A205:F4305,5,0)*1.2203)</f>
        <v>92.401115999999988</v>
      </c>
      <c r="J211" s="21">
        <f t="shared" si="63"/>
        <v>277.20334799999995</v>
      </c>
      <c r="K211" s="20">
        <f t="shared" si="64"/>
        <v>92.401115999999988</v>
      </c>
      <c r="L211" s="21">
        <f t="shared" si="65"/>
        <v>277.20334799999995</v>
      </c>
    </row>
    <row r="212" spans="1:12" s="60" customFormat="1" ht="16.5">
      <c r="A212" s="48" t="s">
        <v>184</v>
      </c>
      <c r="B212" s="23" t="s">
        <v>16</v>
      </c>
      <c r="C212" s="16" t="s">
        <v>207</v>
      </c>
      <c r="D212" s="17" t="s">
        <v>208</v>
      </c>
      <c r="E212" s="18" t="s">
        <v>24</v>
      </c>
      <c r="F212" s="19">
        <v>1</v>
      </c>
      <c r="G212" s="20">
        <f>(VLOOKUP(C212,Planilha7!A29:F4129,4,0)*1.2203)</f>
        <v>0</v>
      </c>
      <c r="H212" s="21">
        <f t="shared" si="62"/>
        <v>0</v>
      </c>
      <c r="I212" s="20">
        <f>(VLOOKUP(C212,Planilha7!A206:F4306,5,0)*1.2203)</f>
        <v>97.440954999999988</v>
      </c>
      <c r="J212" s="21">
        <f t="shared" si="63"/>
        <v>97.440954999999988</v>
      </c>
      <c r="K212" s="20">
        <f t="shared" si="64"/>
        <v>97.440954999999988</v>
      </c>
      <c r="L212" s="21">
        <f t="shared" si="65"/>
        <v>97.440954999999988</v>
      </c>
    </row>
    <row r="213" spans="1:12" s="60" customFormat="1" ht="16.5">
      <c r="A213" s="48" t="s">
        <v>223</v>
      </c>
      <c r="B213" s="23" t="s">
        <v>16</v>
      </c>
      <c r="C213" s="16" t="s">
        <v>46</v>
      </c>
      <c r="D213" s="17" t="s">
        <v>47</v>
      </c>
      <c r="E213" s="18" t="s">
        <v>44</v>
      </c>
      <c r="F213" s="19">
        <v>13.261200000000001</v>
      </c>
      <c r="G213" s="20">
        <f>(VLOOKUP(C213,Planilha7!A30:F4130,4,0)*1.2203)</f>
        <v>0</v>
      </c>
      <c r="H213" s="21">
        <f t="shared" si="62"/>
        <v>0</v>
      </c>
      <c r="I213" s="20">
        <f>(VLOOKUP(C213,Planilha7!A207:F4307,5,0)*1.2203)</f>
        <v>61.320074999999996</v>
      </c>
      <c r="J213" s="21">
        <f t="shared" si="63"/>
        <v>813.17777859</v>
      </c>
      <c r="K213" s="20">
        <f t="shared" si="64"/>
        <v>61.320074999999996</v>
      </c>
      <c r="L213" s="21">
        <f t="shared" si="65"/>
        <v>813.17777859</v>
      </c>
    </row>
    <row r="214" spans="1:12" s="60" customFormat="1" ht="16.5">
      <c r="A214" s="48" t="s">
        <v>224</v>
      </c>
      <c r="B214" s="23" t="s">
        <v>16</v>
      </c>
      <c r="C214" s="16" t="s">
        <v>182</v>
      </c>
      <c r="D214" s="17" t="s">
        <v>183</v>
      </c>
      <c r="E214" s="18" t="s">
        <v>44</v>
      </c>
      <c r="F214" s="19">
        <v>0.31119999999999998</v>
      </c>
      <c r="G214" s="20">
        <f>(VLOOKUP(C214,Planilha7!A31:F4131,4,0)*1.2203)</f>
        <v>0</v>
      </c>
      <c r="H214" s="21">
        <f t="shared" si="62"/>
        <v>0</v>
      </c>
      <c r="I214" s="20">
        <f>(VLOOKUP(C214,Planilha7!A208:F4308,5,0)*1.2203)</f>
        <v>224.84027499999999</v>
      </c>
      <c r="J214" s="21">
        <f t="shared" si="63"/>
        <v>69.970293579999989</v>
      </c>
      <c r="K214" s="20">
        <f t="shared" si="64"/>
        <v>224.84027499999999</v>
      </c>
      <c r="L214" s="21">
        <f t="shared" si="65"/>
        <v>69.970293579999989</v>
      </c>
    </row>
    <row r="215" spans="1:12" s="60" customFormat="1" ht="33">
      <c r="A215" s="48" t="s">
        <v>225</v>
      </c>
      <c r="B215" s="23" t="s">
        <v>16</v>
      </c>
      <c r="C215" s="16" t="s">
        <v>49</v>
      </c>
      <c r="D215" s="17" t="s">
        <v>50</v>
      </c>
      <c r="E215" s="18" t="s">
        <v>44</v>
      </c>
      <c r="F215" s="19">
        <v>0.56999999999999995</v>
      </c>
      <c r="G215" s="20">
        <f>(VLOOKUP(C215,Planilha7!A32:F4132,4,0)*1.2203)</f>
        <v>123.37232999999999</v>
      </c>
      <c r="H215" s="21">
        <f t="shared" si="62"/>
        <v>70.32222809999999</v>
      </c>
      <c r="I215" s="20">
        <f>(VLOOKUP(C215,Planilha7!A209:F4309,5,0)*1.2203)</f>
        <v>12.264015000000001</v>
      </c>
      <c r="J215" s="21">
        <f t="shared" si="63"/>
        <v>6.9904885499999994</v>
      </c>
      <c r="K215" s="20">
        <f t="shared" si="64"/>
        <v>135.63634500000001</v>
      </c>
      <c r="L215" s="21">
        <f t="shared" si="65"/>
        <v>77.312716649999999</v>
      </c>
    </row>
    <row r="216" spans="1:12" ht="16.5">
      <c r="A216" s="24"/>
      <c r="B216" s="25"/>
      <c r="C216" s="25"/>
      <c r="D216" s="26"/>
      <c r="E216" s="26"/>
      <c r="F216" s="26"/>
      <c r="G216" s="26"/>
      <c r="H216" s="26"/>
      <c r="I216" s="20"/>
      <c r="J216" s="26"/>
      <c r="K216" s="26"/>
      <c r="L216" s="26"/>
    </row>
    <row r="217" spans="1:12" ht="16.5">
      <c r="A217" s="27" t="s">
        <v>51</v>
      </c>
      <c r="B217" s="28"/>
      <c r="C217" s="28"/>
      <c r="D217" s="29" t="s">
        <v>52</v>
      </c>
      <c r="E217" s="28"/>
      <c r="F217" s="30"/>
      <c r="G217" s="31"/>
      <c r="H217" s="32">
        <f>ROUND(H218+H248+H231,2)</f>
        <v>128595.79</v>
      </c>
      <c r="I217" s="31"/>
      <c r="J217" s="32">
        <f>ROUND(J218+J248+J231,2)</f>
        <v>55273.62</v>
      </c>
      <c r="K217" s="32"/>
      <c r="L217" s="33">
        <f>ROUND(L218+L248+L231,2)</f>
        <v>183869.41</v>
      </c>
    </row>
    <row r="218" spans="1:12" ht="16.5">
      <c r="A218" s="34" t="s">
        <v>53</v>
      </c>
      <c r="B218" s="35"/>
      <c r="C218" s="35"/>
      <c r="D218" s="36" t="s">
        <v>54</v>
      </c>
      <c r="E218" s="35"/>
      <c r="F218" s="37"/>
      <c r="G218" s="38"/>
      <c r="H218" s="39">
        <f>SUM(H219:H229)</f>
        <v>76732.305885206602</v>
      </c>
      <c r="I218" s="38"/>
      <c r="J218" s="39">
        <f>SUM(J219:J229)</f>
        <v>31316.856808647819</v>
      </c>
      <c r="K218" s="39"/>
      <c r="L218" s="40">
        <f>SUM(L219:L229)</f>
        <v>108049.16269385442</v>
      </c>
    </row>
    <row r="219" spans="1:12" s="60" customFormat="1" ht="16.5">
      <c r="A219" s="48" t="s">
        <v>55</v>
      </c>
      <c r="B219" s="23" t="s">
        <v>16</v>
      </c>
      <c r="C219" s="16" t="s">
        <v>56</v>
      </c>
      <c r="D219" s="17" t="s">
        <v>57</v>
      </c>
      <c r="E219" s="18" t="s">
        <v>24</v>
      </c>
      <c r="F219" s="19">
        <v>6</v>
      </c>
      <c r="G219" s="20">
        <f>(VLOOKUP(C219,Planilha7!A23:F4123,4,0)*1.2203)</f>
        <v>492.36664400000001</v>
      </c>
      <c r="H219" s="21">
        <f>F219*G219</f>
        <v>2954.1998640000002</v>
      </c>
      <c r="I219" s="20">
        <f>(VLOOKUP(C219,Planilha7!A213:F4313,5,0)*1.2203)</f>
        <v>23.063669999999998</v>
      </c>
      <c r="J219" s="21">
        <f>F219*I219</f>
        <v>138.38201999999998</v>
      </c>
      <c r="K219" s="20">
        <f>G219+I219</f>
        <v>515.43031399999995</v>
      </c>
      <c r="L219" s="22">
        <f>F219*K219</f>
        <v>3092.5818839999997</v>
      </c>
    </row>
    <row r="220" spans="1:12" s="60" customFormat="1" ht="16.5">
      <c r="A220" s="48" t="s">
        <v>58</v>
      </c>
      <c r="B220" s="23" t="s">
        <v>16</v>
      </c>
      <c r="C220" s="16" t="s">
        <v>62</v>
      </c>
      <c r="D220" s="17" t="s">
        <v>63</v>
      </c>
      <c r="E220" s="18" t="s">
        <v>24</v>
      </c>
      <c r="F220" s="19">
        <v>1</v>
      </c>
      <c r="G220" s="20">
        <f>(VLOOKUP(C220,Planilha7!A24:F4124,4,0)*1.2203)</f>
        <v>606.03758899999991</v>
      </c>
      <c r="H220" s="21">
        <f t="shared" ref="H220:H229" si="66">F220*G220</f>
        <v>606.03758899999991</v>
      </c>
      <c r="I220" s="20">
        <f>(VLOOKUP(C220,Planilha7!A214:F4314,5,0)*1.2203)</f>
        <v>102.480794</v>
      </c>
      <c r="J220" s="21">
        <f t="shared" ref="J220:J229" si="67">F220*I220</f>
        <v>102.480794</v>
      </c>
      <c r="K220" s="20">
        <f t="shared" ref="K220:K229" si="68">G220+I220</f>
        <v>708.51838299999986</v>
      </c>
      <c r="L220" s="22">
        <f t="shared" ref="L220:L229" si="69">F220*K220</f>
        <v>708.51838299999986</v>
      </c>
    </row>
    <row r="221" spans="1:12" s="60" customFormat="1" ht="33">
      <c r="A221" s="48" t="s">
        <v>61</v>
      </c>
      <c r="B221" s="23" t="s">
        <v>16</v>
      </c>
      <c r="C221" s="16" t="s">
        <v>65</v>
      </c>
      <c r="D221" s="17" t="s">
        <v>66</v>
      </c>
      <c r="E221" s="18" t="s">
        <v>24</v>
      </c>
      <c r="F221" s="19">
        <v>1</v>
      </c>
      <c r="G221" s="20">
        <f>(VLOOKUP(C221,Planilha7!A25:F4125,4,0)*1.2203)</f>
        <v>565.04771200000005</v>
      </c>
      <c r="H221" s="21">
        <f t="shared" si="66"/>
        <v>565.04771200000005</v>
      </c>
      <c r="I221" s="20">
        <f>(VLOOKUP(C221,Planilha7!A215:F4315,5,0)*1.2203)</f>
        <v>61.600743999999992</v>
      </c>
      <c r="J221" s="21">
        <f t="shared" si="67"/>
        <v>61.600743999999992</v>
      </c>
      <c r="K221" s="20">
        <f t="shared" si="68"/>
        <v>626.64845600000001</v>
      </c>
      <c r="L221" s="22">
        <f t="shared" si="69"/>
        <v>626.64845600000001</v>
      </c>
    </row>
    <row r="222" spans="1:12" s="60" customFormat="1" ht="16.5">
      <c r="A222" s="48" t="s">
        <v>64</v>
      </c>
      <c r="B222" s="23" t="s">
        <v>16</v>
      </c>
      <c r="C222" s="16" t="s">
        <v>59</v>
      </c>
      <c r="D222" s="17" t="s">
        <v>60</v>
      </c>
      <c r="E222" s="18" t="s">
        <v>24</v>
      </c>
      <c r="F222" s="19">
        <v>1</v>
      </c>
      <c r="G222" s="20">
        <f>(VLOOKUP(C222,Planilha7!A26:F4126,4,0)*1.2203)</f>
        <v>522.53246000000001</v>
      </c>
      <c r="H222" s="21">
        <f t="shared" si="66"/>
        <v>522.53246000000001</v>
      </c>
      <c r="I222" s="20">
        <f>(VLOOKUP(C222,Planilha7!A216:F4316,5,0)*1.2203)</f>
        <v>23.063669999999998</v>
      </c>
      <c r="J222" s="21">
        <f t="shared" si="67"/>
        <v>23.063669999999998</v>
      </c>
      <c r="K222" s="20">
        <f t="shared" si="68"/>
        <v>545.59613000000002</v>
      </c>
      <c r="L222" s="22">
        <f t="shared" si="69"/>
        <v>545.59613000000002</v>
      </c>
    </row>
    <row r="223" spans="1:12" s="60" customFormat="1" ht="16.5">
      <c r="A223" s="48" t="s">
        <v>67</v>
      </c>
      <c r="B223" s="23" t="s">
        <v>16</v>
      </c>
      <c r="C223" s="16" t="s">
        <v>68</v>
      </c>
      <c r="D223" s="17" t="s">
        <v>69</v>
      </c>
      <c r="E223" s="18" t="s">
        <v>24</v>
      </c>
      <c r="F223" s="19">
        <v>1</v>
      </c>
      <c r="G223" s="20">
        <f>(VLOOKUP(C223,Planilha7!A27:F4127,4,0)*1.2203)</f>
        <v>395.01110999999997</v>
      </c>
      <c r="H223" s="21">
        <f t="shared" si="66"/>
        <v>395.01110999999997</v>
      </c>
      <c r="I223" s="20">
        <f>(VLOOKUP(C223,Planilha7!A217:F4317,5,0)*1.2203)</f>
        <v>76.866697000000002</v>
      </c>
      <c r="J223" s="21">
        <f t="shared" si="67"/>
        <v>76.866697000000002</v>
      </c>
      <c r="K223" s="20">
        <f t="shared" si="68"/>
        <v>471.87780699999996</v>
      </c>
      <c r="L223" s="22">
        <f t="shared" si="69"/>
        <v>471.87780699999996</v>
      </c>
    </row>
    <row r="224" spans="1:12" s="60" customFormat="1" ht="16.5">
      <c r="A224" s="48" t="s">
        <v>70</v>
      </c>
      <c r="B224" s="23" t="s">
        <v>16</v>
      </c>
      <c r="C224" s="16" t="s">
        <v>77</v>
      </c>
      <c r="D224" s="17" t="s">
        <v>78</v>
      </c>
      <c r="E224" s="18" t="s">
        <v>24</v>
      </c>
      <c r="F224" s="19">
        <v>1</v>
      </c>
      <c r="G224" s="20">
        <f>(VLOOKUP(C224,Planilha7!A28:F4128,4,0)*1.2203)</f>
        <v>6353.3333109999994</v>
      </c>
      <c r="H224" s="21">
        <f t="shared" si="66"/>
        <v>6353.3333109999994</v>
      </c>
      <c r="I224" s="20">
        <f>(VLOOKUP(C224,Planilha7!A218:F4318,5,0)*1.2203)</f>
        <v>286.72168799999997</v>
      </c>
      <c r="J224" s="21">
        <f t="shared" si="67"/>
        <v>286.72168799999997</v>
      </c>
      <c r="K224" s="20">
        <f t="shared" si="68"/>
        <v>6640.054998999999</v>
      </c>
      <c r="L224" s="22">
        <f t="shared" si="69"/>
        <v>6640.054998999999</v>
      </c>
    </row>
    <row r="225" spans="1:12" s="60" customFormat="1" ht="16.5">
      <c r="A225" s="48" t="s">
        <v>73</v>
      </c>
      <c r="B225" s="23" t="s">
        <v>16</v>
      </c>
      <c r="C225" s="16" t="s">
        <v>71</v>
      </c>
      <c r="D225" s="17" t="s">
        <v>72</v>
      </c>
      <c r="E225" s="18" t="s">
        <v>31</v>
      </c>
      <c r="F225" s="19">
        <v>3.89</v>
      </c>
      <c r="G225" s="20">
        <f>(VLOOKUP(C225,Planilha7!A29:F4129,4,0)*1.2203)</f>
        <v>269.18597699999998</v>
      </c>
      <c r="H225" s="21">
        <f t="shared" si="66"/>
        <v>1047.1334505299999</v>
      </c>
      <c r="I225" s="20">
        <f>(VLOOKUP(C225,Planilha7!A219:F4319,5,0)*1.2203)</f>
        <v>115.293944</v>
      </c>
      <c r="J225" s="21">
        <f t="shared" si="67"/>
        <v>448.49344215999997</v>
      </c>
      <c r="K225" s="20">
        <f t="shared" si="68"/>
        <v>384.47992099999999</v>
      </c>
      <c r="L225" s="22">
        <f t="shared" si="69"/>
        <v>1495.62689269</v>
      </c>
    </row>
    <row r="226" spans="1:12" s="60" customFormat="1" ht="16.5">
      <c r="A226" s="48" t="s">
        <v>76</v>
      </c>
      <c r="B226" s="23" t="s">
        <v>16</v>
      </c>
      <c r="C226" s="16" t="s">
        <v>74</v>
      </c>
      <c r="D226" s="17" t="s">
        <v>75</v>
      </c>
      <c r="E226" s="18" t="s">
        <v>31</v>
      </c>
      <c r="F226" s="19">
        <v>250.42</v>
      </c>
      <c r="G226" s="20">
        <f>(VLOOKUP(C226,Planilha7!A30:F4130,4,0)*1.2203)</f>
        <v>235.542306</v>
      </c>
      <c r="H226" s="21">
        <f t="shared" si="66"/>
        <v>58984.504268519995</v>
      </c>
      <c r="I226" s="20">
        <f>(VLOOKUP(C226,Planilha7!A220:F4320,5,0)*1.2203)</f>
        <v>102.480794</v>
      </c>
      <c r="J226" s="21">
        <f t="shared" si="67"/>
        <v>25663.240433480001</v>
      </c>
      <c r="K226" s="20">
        <f t="shared" si="68"/>
        <v>338.0231</v>
      </c>
      <c r="L226" s="22">
        <f t="shared" si="69"/>
        <v>84647.744701999996</v>
      </c>
    </row>
    <row r="227" spans="1:12" s="60" customFormat="1" ht="33">
      <c r="A227" s="48" t="s">
        <v>79</v>
      </c>
      <c r="B227" s="23" t="s">
        <v>16</v>
      </c>
      <c r="C227" s="16" t="s">
        <v>185</v>
      </c>
      <c r="D227" s="17" t="s">
        <v>186</v>
      </c>
      <c r="E227" s="18" t="s">
        <v>31</v>
      </c>
      <c r="F227" s="19">
        <v>1</v>
      </c>
      <c r="G227" s="20">
        <f>(VLOOKUP(C227,Planilha7!A31:F4131,4,0)*1.2203)</f>
        <v>10.018663</v>
      </c>
      <c r="H227" s="21">
        <f t="shared" si="66"/>
        <v>10.018663</v>
      </c>
      <c r="I227" s="20">
        <f>(VLOOKUP(C227,Planilha7!A221:F4321,5,0)*1.2203)</f>
        <v>5.6377860000000002</v>
      </c>
      <c r="J227" s="21">
        <f t="shared" si="67"/>
        <v>5.6377860000000002</v>
      </c>
      <c r="K227" s="20">
        <f t="shared" si="68"/>
        <v>15.656449</v>
      </c>
      <c r="L227" s="22">
        <f t="shared" si="69"/>
        <v>15.656449</v>
      </c>
    </row>
    <row r="228" spans="1:12" s="60" customFormat="1" ht="16.5">
      <c r="A228" s="48" t="s">
        <v>82</v>
      </c>
      <c r="B228" s="23" t="s">
        <v>16</v>
      </c>
      <c r="C228" s="16" t="s">
        <v>80</v>
      </c>
      <c r="D228" s="17" t="s">
        <v>209</v>
      </c>
      <c r="E228" s="18" t="s">
        <v>19</v>
      </c>
      <c r="F228" s="19">
        <v>122.39470746799999</v>
      </c>
      <c r="G228" s="20">
        <f>(VLOOKUP(C228,Planilha7!A32:F4132,4,0)*1.2203)</f>
        <v>18.231282</v>
      </c>
      <c r="H228" s="21">
        <f t="shared" si="66"/>
        <v>2231.4124271566138</v>
      </c>
      <c r="I228" s="20">
        <f>(VLOOKUP(C228,Planilha7!A222:F4322,5,0)*1.2203)</f>
        <v>30.129207000000001</v>
      </c>
      <c r="J228" s="21">
        <f t="shared" si="67"/>
        <v>3687.6554770078178</v>
      </c>
      <c r="K228" s="20">
        <f t="shared" si="68"/>
        <v>48.360489000000001</v>
      </c>
      <c r="L228" s="22">
        <f t="shared" si="69"/>
        <v>5919.0679041644316</v>
      </c>
    </row>
    <row r="229" spans="1:12" s="60" customFormat="1" ht="16.5">
      <c r="A229" s="48" t="s">
        <v>85</v>
      </c>
      <c r="B229" s="23" t="s">
        <v>16</v>
      </c>
      <c r="C229" s="16" t="s">
        <v>210</v>
      </c>
      <c r="D229" s="17" t="s">
        <v>211</v>
      </c>
      <c r="E229" s="18" t="s">
        <v>24</v>
      </c>
      <c r="F229" s="19">
        <v>1</v>
      </c>
      <c r="G229" s="20">
        <f>(VLOOKUP(C229,Planilha7!A33:F4133,4,0)*1.2203)</f>
        <v>3063.0750299999995</v>
      </c>
      <c r="H229" s="21">
        <f t="shared" si="66"/>
        <v>3063.0750299999995</v>
      </c>
      <c r="I229" s="20">
        <f>(VLOOKUP(C229,Planilha7!A223:F4323,5,0)*1.2203)</f>
        <v>822.71405700000003</v>
      </c>
      <c r="J229" s="21">
        <f t="shared" si="67"/>
        <v>822.71405700000003</v>
      </c>
      <c r="K229" s="20">
        <f t="shared" si="68"/>
        <v>3885.7890869999997</v>
      </c>
      <c r="L229" s="22">
        <f t="shared" si="69"/>
        <v>3885.7890869999997</v>
      </c>
    </row>
    <row r="230" spans="1:12" ht="16.5">
      <c r="A230" s="24"/>
      <c r="B230" s="23"/>
      <c r="C230" s="16"/>
      <c r="D230" s="17"/>
      <c r="E230" s="18"/>
      <c r="F230" s="26"/>
      <c r="G230" s="20"/>
      <c r="H230" s="21"/>
      <c r="I230" s="20"/>
      <c r="J230" s="21"/>
      <c r="K230" s="20"/>
      <c r="L230" s="22"/>
    </row>
    <row r="231" spans="1:12" ht="16.5">
      <c r="A231" s="34" t="s">
        <v>88</v>
      </c>
      <c r="B231" s="35"/>
      <c r="C231" s="35"/>
      <c r="D231" s="36" t="s">
        <v>89</v>
      </c>
      <c r="E231" s="35"/>
      <c r="F231" s="37"/>
      <c r="G231" s="38"/>
      <c r="H231" s="39">
        <f>SUM(H232:H246)</f>
        <v>40646.746212320002</v>
      </c>
      <c r="I231" s="38"/>
      <c r="J231" s="39">
        <f>SUM(J232:J246)</f>
        <v>22466.043694839995</v>
      </c>
      <c r="K231" s="39"/>
      <c r="L231" s="40">
        <f>SUM(L232:L246)</f>
        <v>63112.789907159997</v>
      </c>
    </row>
    <row r="232" spans="1:12" s="60" customFormat="1" ht="16.5">
      <c r="A232" s="48" t="s">
        <v>90</v>
      </c>
      <c r="B232" s="23" t="s">
        <v>16</v>
      </c>
      <c r="C232" s="16" t="s">
        <v>91</v>
      </c>
      <c r="D232" s="17" t="s">
        <v>92</v>
      </c>
      <c r="E232" s="18" t="s">
        <v>24</v>
      </c>
      <c r="F232" s="19">
        <v>7</v>
      </c>
      <c r="G232" s="20">
        <f>(VLOOKUP(C232,Planilha7!A23:F4123,4,0)*1.2203)</f>
        <v>103.61567299999999</v>
      </c>
      <c r="H232" s="21">
        <f>F232*G232</f>
        <v>725.30971099999988</v>
      </c>
      <c r="I232" s="20">
        <f>(VLOOKUP(C232,Planilha7!A226:F4326,5,0)*1.2203)</f>
        <v>15.375779999999999</v>
      </c>
      <c r="J232" s="21">
        <f>F232*I232</f>
        <v>107.63046</v>
      </c>
      <c r="K232" s="20">
        <f>G232+I232</f>
        <v>118.99145299999998</v>
      </c>
      <c r="L232" s="22">
        <f>F232*K232</f>
        <v>832.94017099999985</v>
      </c>
    </row>
    <row r="233" spans="1:12" s="60" customFormat="1" ht="16.5">
      <c r="A233" s="48" t="s">
        <v>93</v>
      </c>
      <c r="B233" s="23" t="s">
        <v>16</v>
      </c>
      <c r="C233" s="16" t="s">
        <v>94</v>
      </c>
      <c r="D233" s="17" t="s">
        <v>95</v>
      </c>
      <c r="E233" s="18" t="s">
        <v>24</v>
      </c>
      <c r="F233" s="19">
        <v>6</v>
      </c>
      <c r="G233" s="20">
        <f>(VLOOKUP(C233,Planilha7!A24:F4124,4,0)*1.2203)</f>
        <v>91.961807999999991</v>
      </c>
      <c r="H233" s="21">
        <f t="shared" ref="H233:H246" si="70">F233*G233</f>
        <v>551.77084799999989</v>
      </c>
      <c r="I233" s="20">
        <f>(VLOOKUP(C233,Planilha7!A227:F4327,5,0)*1.2203)</f>
        <v>15.375779999999999</v>
      </c>
      <c r="J233" s="21">
        <f t="shared" ref="J233:J246" si="71">F233*I233</f>
        <v>92.254679999999993</v>
      </c>
      <c r="K233" s="20">
        <f t="shared" ref="K233:K246" si="72">G233+I233</f>
        <v>107.33758799999998</v>
      </c>
      <c r="L233" s="22">
        <f t="shared" ref="L233:L246" si="73">F233*K233</f>
        <v>644.02552799999989</v>
      </c>
    </row>
    <row r="234" spans="1:12" s="60" customFormat="1" ht="16.5">
      <c r="A234" s="48" t="s">
        <v>96</v>
      </c>
      <c r="B234" s="23" t="s">
        <v>16</v>
      </c>
      <c r="C234" s="16" t="s">
        <v>97</v>
      </c>
      <c r="D234" s="17" t="s">
        <v>98</v>
      </c>
      <c r="E234" s="18" t="s">
        <v>24</v>
      </c>
      <c r="F234" s="19">
        <v>6</v>
      </c>
      <c r="G234" s="20">
        <f>(VLOOKUP(C234,Planilha7!A25:F4125,4,0)*1.2203)</f>
        <v>367.85943499999996</v>
      </c>
      <c r="H234" s="21">
        <f t="shared" si="70"/>
        <v>2207.15661</v>
      </c>
      <c r="I234" s="20">
        <f>(VLOOKUP(C234,Planilha7!A228:F4328,5,0)*1.2203)</f>
        <v>15.375779999999999</v>
      </c>
      <c r="J234" s="21">
        <f t="shared" si="71"/>
        <v>92.254679999999993</v>
      </c>
      <c r="K234" s="20">
        <f t="shared" si="72"/>
        <v>383.23521499999998</v>
      </c>
      <c r="L234" s="22">
        <f t="shared" si="73"/>
        <v>2299.41129</v>
      </c>
    </row>
    <row r="235" spans="1:12" s="60" customFormat="1" ht="33">
      <c r="A235" s="48" t="s">
        <v>99</v>
      </c>
      <c r="B235" s="23" t="s">
        <v>16</v>
      </c>
      <c r="C235" s="16" t="s">
        <v>100</v>
      </c>
      <c r="D235" s="17" t="s">
        <v>101</v>
      </c>
      <c r="E235" s="18" t="s">
        <v>24</v>
      </c>
      <c r="F235" s="19">
        <v>1</v>
      </c>
      <c r="G235" s="20">
        <f>(VLOOKUP(C235,Planilha7!A26:F4126,4,0)*1.2203)</f>
        <v>926.90327100000002</v>
      </c>
      <c r="H235" s="21">
        <f t="shared" si="70"/>
        <v>926.90327100000002</v>
      </c>
      <c r="I235" s="20">
        <f>(VLOOKUP(C235,Planilha7!A229:F4329,5,0)*1.2203)</f>
        <v>16.413034999999997</v>
      </c>
      <c r="J235" s="21">
        <f t="shared" si="71"/>
        <v>16.413034999999997</v>
      </c>
      <c r="K235" s="20">
        <f t="shared" si="72"/>
        <v>943.31630600000005</v>
      </c>
      <c r="L235" s="22">
        <f t="shared" si="73"/>
        <v>943.31630600000005</v>
      </c>
    </row>
    <row r="236" spans="1:12" s="60" customFormat="1" ht="33">
      <c r="A236" s="48" t="s">
        <v>102</v>
      </c>
      <c r="B236" s="23" t="s">
        <v>16</v>
      </c>
      <c r="C236" s="16" t="s">
        <v>103</v>
      </c>
      <c r="D236" s="17" t="s">
        <v>104</v>
      </c>
      <c r="E236" s="18" t="s">
        <v>24</v>
      </c>
      <c r="F236" s="19">
        <v>22</v>
      </c>
      <c r="G236" s="20">
        <f>(VLOOKUP(C236,Planilha7!A27:F4127,4,0)*1.2203)</f>
        <v>107.715881</v>
      </c>
      <c r="H236" s="21">
        <f t="shared" si="70"/>
        <v>2369.749382</v>
      </c>
      <c r="I236" s="20">
        <f>(VLOOKUP(C236,Planilha7!A230:F4330,5,0)*1.2203)</f>
        <v>25.626300000000001</v>
      </c>
      <c r="J236" s="21">
        <f t="shared" si="71"/>
        <v>563.77859999999998</v>
      </c>
      <c r="K236" s="20">
        <f t="shared" si="72"/>
        <v>133.34218099999998</v>
      </c>
      <c r="L236" s="22">
        <f t="shared" si="73"/>
        <v>2933.5279819999996</v>
      </c>
    </row>
    <row r="237" spans="1:12" s="60" customFormat="1" ht="16.5">
      <c r="A237" s="48" t="s">
        <v>105</v>
      </c>
      <c r="B237" s="23" t="s">
        <v>21</v>
      </c>
      <c r="C237" s="16" t="s">
        <v>8534</v>
      </c>
      <c r="D237" s="17" t="s">
        <v>8535</v>
      </c>
      <c r="E237" s="18" t="s">
        <v>24</v>
      </c>
      <c r="F237" s="19">
        <v>1</v>
      </c>
      <c r="G237" s="20">
        <f>1232.17*1.2203</f>
        <v>1503.6170509999999</v>
      </c>
      <c r="H237" s="21">
        <f t="shared" si="70"/>
        <v>1503.6170509999999</v>
      </c>
      <c r="I237" s="20">
        <f>108.6*1.2203</f>
        <v>132.52457999999999</v>
      </c>
      <c r="J237" s="21">
        <f t="shared" si="71"/>
        <v>132.52457999999999</v>
      </c>
      <c r="K237" s="20">
        <f t="shared" si="72"/>
        <v>1636.141631</v>
      </c>
      <c r="L237" s="22">
        <f t="shared" si="73"/>
        <v>1636.141631</v>
      </c>
    </row>
    <row r="238" spans="1:12" s="60" customFormat="1" ht="16.5">
      <c r="A238" s="48" t="s">
        <v>106</v>
      </c>
      <c r="B238" s="23" t="s">
        <v>16</v>
      </c>
      <c r="C238" s="16" t="s">
        <v>107</v>
      </c>
      <c r="D238" s="17" t="s">
        <v>108</v>
      </c>
      <c r="E238" s="18" t="s">
        <v>31</v>
      </c>
      <c r="F238" s="19">
        <v>115</v>
      </c>
      <c r="G238" s="20">
        <f>(VLOOKUP(C238,Planilha7!A29:F4129,4,0)*1.2203)</f>
        <v>11.629458999999999</v>
      </c>
      <c r="H238" s="21">
        <f t="shared" si="70"/>
        <v>1337.3877849999999</v>
      </c>
      <c r="I238" s="20">
        <f>(VLOOKUP(C238,Planilha7!A232:F4332,5,0)*1.2203)</f>
        <v>30.739357000000002</v>
      </c>
      <c r="J238" s="21">
        <f t="shared" si="71"/>
        <v>3535.0260550000003</v>
      </c>
      <c r="K238" s="20">
        <f t="shared" si="72"/>
        <v>42.368816000000002</v>
      </c>
      <c r="L238" s="22">
        <f t="shared" si="73"/>
        <v>4872.4138400000002</v>
      </c>
    </row>
    <row r="239" spans="1:12" s="60" customFormat="1" ht="16.5">
      <c r="A239" s="48" t="s">
        <v>109</v>
      </c>
      <c r="B239" s="23" t="s">
        <v>16</v>
      </c>
      <c r="C239" s="16" t="s">
        <v>188</v>
      </c>
      <c r="D239" s="17" t="s">
        <v>189</v>
      </c>
      <c r="E239" s="18" t="s">
        <v>112</v>
      </c>
      <c r="F239" s="19">
        <v>69</v>
      </c>
      <c r="G239" s="20">
        <f>(VLOOKUP(C239,Planilha7!A30:F4130,4,0)*1.2203)</f>
        <v>237.06768099999999</v>
      </c>
      <c r="H239" s="21">
        <f t="shared" si="70"/>
        <v>16357.669989</v>
      </c>
      <c r="I239" s="20">
        <f>(VLOOKUP(C239,Planilha7!A233:F4333,5,0)*1.2203)</f>
        <v>25.626300000000001</v>
      </c>
      <c r="J239" s="21">
        <f t="shared" si="71"/>
        <v>1768.2147</v>
      </c>
      <c r="K239" s="20">
        <f t="shared" si="72"/>
        <v>262.69398100000001</v>
      </c>
      <c r="L239" s="22">
        <f t="shared" si="73"/>
        <v>18125.884689000002</v>
      </c>
    </row>
    <row r="240" spans="1:12" s="60" customFormat="1" ht="16.5">
      <c r="A240" s="48" t="s">
        <v>113</v>
      </c>
      <c r="B240" s="23" t="s">
        <v>16</v>
      </c>
      <c r="C240" s="16" t="s">
        <v>114</v>
      </c>
      <c r="D240" s="17" t="s">
        <v>115</v>
      </c>
      <c r="E240" s="18" t="s">
        <v>31</v>
      </c>
      <c r="F240" s="19">
        <v>230</v>
      </c>
      <c r="G240" s="20">
        <f>(VLOOKUP(C240,Planilha7!A31:F4131,4,0)*1.2203)</f>
        <v>3.0995619999999997</v>
      </c>
      <c r="H240" s="21">
        <f t="shared" si="70"/>
        <v>712.89925999999991</v>
      </c>
      <c r="I240" s="20">
        <f>(VLOOKUP(C240,Planilha7!A234:F4334,5,0)*1.2203)</f>
        <v>2.0501039999999997</v>
      </c>
      <c r="J240" s="21">
        <f t="shared" si="71"/>
        <v>471.52391999999992</v>
      </c>
      <c r="K240" s="20">
        <f t="shared" si="72"/>
        <v>5.1496659999999999</v>
      </c>
      <c r="L240" s="22">
        <f t="shared" si="73"/>
        <v>1184.42318</v>
      </c>
    </row>
    <row r="241" spans="1:12" s="60" customFormat="1" ht="16.5">
      <c r="A241" s="48" t="s">
        <v>116</v>
      </c>
      <c r="B241" s="23" t="s">
        <v>16</v>
      </c>
      <c r="C241" s="16" t="s">
        <v>117</v>
      </c>
      <c r="D241" s="17" t="s">
        <v>118</v>
      </c>
      <c r="E241" s="18" t="s">
        <v>112</v>
      </c>
      <c r="F241" s="19">
        <v>23</v>
      </c>
      <c r="G241" s="20">
        <f>(VLOOKUP(C241,Planilha7!A32:F4132,4,0)*1.2203)</f>
        <v>13.716172</v>
      </c>
      <c r="H241" s="21">
        <f t="shared" si="70"/>
        <v>315.47195599999998</v>
      </c>
      <c r="I241" s="20">
        <f>(VLOOKUP(C241,Planilha7!A235:F4335,5,0)*1.2203)</f>
        <v>15.375779999999999</v>
      </c>
      <c r="J241" s="21">
        <f t="shared" si="71"/>
        <v>353.64293999999995</v>
      </c>
      <c r="K241" s="20">
        <f t="shared" si="72"/>
        <v>29.091951999999999</v>
      </c>
      <c r="L241" s="22">
        <f t="shared" si="73"/>
        <v>669.11489599999993</v>
      </c>
    </row>
    <row r="242" spans="1:12" s="60" customFormat="1" ht="16.5">
      <c r="A242" s="48" t="s">
        <v>119</v>
      </c>
      <c r="B242" s="23" t="s">
        <v>16</v>
      </c>
      <c r="C242" s="16" t="s">
        <v>120</v>
      </c>
      <c r="D242" s="17" t="s">
        <v>121</v>
      </c>
      <c r="E242" s="18" t="s">
        <v>24</v>
      </c>
      <c r="F242" s="19">
        <v>7</v>
      </c>
      <c r="G242" s="20">
        <f>(VLOOKUP(C242,Planilha7!A33:F4133,4,0)*1.2203)</f>
        <v>14.765629999999998</v>
      </c>
      <c r="H242" s="21">
        <f t="shared" si="70"/>
        <v>103.35940999999998</v>
      </c>
      <c r="I242" s="20">
        <f>(VLOOKUP(C242,Planilha7!A236:F4336,5,0)*1.2203)</f>
        <v>10.25052</v>
      </c>
      <c r="J242" s="21">
        <f t="shared" si="71"/>
        <v>71.753640000000004</v>
      </c>
      <c r="K242" s="20">
        <f t="shared" si="72"/>
        <v>25.016149999999996</v>
      </c>
      <c r="L242" s="22">
        <f t="shared" si="73"/>
        <v>175.11304999999999</v>
      </c>
    </row>
    <row r="243" spans="1:12" s="60" customFormat="1" ht="16.5">
      <c r="A243" s="49" t="s">
        <v>122</v>
      </c>
      <c r="B243" s="61" t="s">
        <v>16</v>
      </c>
      <c r="C243" s="41" t="s">
        <v>123</v>
      </c>
      <c r="D243" s="17" t="s">
        <v>124</v>
      </c>
      <c r="E243" s="18" t="s">
        <v>31</v>
      </c>
      <c r="F243" s="42">
        <v>1655.97</v>
      </c>
      <c r="G243" s="20">
        <f>(VLOOKUP(C243,Planilha7!A34:F4134,4,0)*1.2203)</f>
        <v>6.7970709999999999</v>
      </c>
      <c r="H243" s="21">
        <f t="shared" si="70"/>
        <v>11255.74566387</v>
      </c>
      <c r="I243" s="20">
        <f>(VLOOKUP(C243,Planilha7!A237:F4337,5,0)*1.2203)</f>
        <v>6.1503119999999996</v>
      </c>
      <c r="J243" s="21">
        <f t="shared" si="71"/>
        <v>10184.732162639999</v>
      </c>
      <c r="K243" s="20">
        <f t="shared" si="72"/>
        <v>12.947382999999999</v>
      </c>
      <c r="L243" s="22">
        <f t="shared" si="73"/>
        <v>21440.477826509999</v>
      </c>
    </row>
    <row r="244" spans="1:12" s="60" customFormat="1" ht="16.5">
      <c r="A244" s="48" t="s">
        <v>125</v>
      </c>
      <c r="B244" s="23" t="s">
        <v>16</v>
      </c>
      <c r="C244" s="16" t="s">
        <v>126</v>
      </c>
      <c r="D244" s="17" t="s">
        <v>127</v>
      </c>
      <c r="E244" s="18" t="s">
        <v>31</v>
      </c>
      <c r="F244" s="19">
        <v>1.6</v>
      </c>
      <c r="G244" s="20">
        <f>(VLOOKUP(C244,Planilha7!A35:F4135,4,0)*1.2203)</f>
        <v>12.068766999999999</v>
      </c>
      <c r="H244" s="21">
        <f t="shared" si="70"/>
        <v>19.3100272</v>
      </c>
      <c r="I244" s="20">
        <f>(VLOOKUP(C244,Planilha7!A238:F4338,5,0)*1.2203)</f>
        <v>30.739357000000002</v>
      </c>
      <c r="J244" s="21">
        <f t="shared" si="71"/>
        <v>49.182971200000004</v>
      </c>
      <c r="K244" s="20">
        <f t="shared" si="72"/>
        <v>42.808123999999999</v>
      </c>
      <c r="L244" s="22">
        <f t="shared" si="73"/>
        <v>68.492998400000005</v>
      </c>
    </row>
    <row r="245" spans="1:12" s="60" customFormat="1" ht="16.5">
      <c r="A245" s="48" t="s">
        <v>128</v>
      </c>
      <c r="B245" s="23" t="s">
        <v>16</v>
      </c>
      <c r="C245" s="16" t="s">
        <v>129</v>
      </c>
      <c r="D245" s="17" t="s">
        <v>130</v>
      </c>
      <c r="E245" s="18" t="s">
        <v>31</v>
      </c>
      <c r="F245" s="19">
        <v>131.55000000000001</v>
      </c>
      <c r="G245" s="20">
        <f>(VLOOKUP(C245,Planilha7!A36:F4136,4,0)*1.2203)</f>
        <v>14.948675</v>
      </c>
      <c r="H245" s="21">
        <f t="shared" si="70"/>
        <v>1966.4981962500001</v>
      </c>
      <c r="I245" s="20">
        <f>(VLOOKUP(C245,Planilha7!A239:F4339,5,0)*1.2203)</f>
        <v>35.876819999999995</v>
      </c>
      <c r="J245" s="21">
        <f t="shared" si="71"/>
        <v>4719.595671</v>
      </c>
      <c r="K245" s="20">
        <f t="shared" si="72"/>
        <v>50.825494999999997</v>
      </c>
      <c r="L245" s="22">
        <f t="shared" si="73"/>
        <v>6686.0938672499997</v>
      </c>
    </row>
    <row r="246" spans="1:12" s="60" customFormat="1" ht="16.5">
      <c r="A246" s="48" t="s">
        <v>131</v>
      </c>
      <c r="B246" s="23" t="s">
        <v>16</v>
      </c>
      <c r="C246" s="16" t="s">
        <v>132</v>
      </c>
      <c r="D246" s="17" t="s">
        <v>133</v>
      </c>
      <c r="E246" s="18" t="s">
        <v>112</v>
      </c>
      <c r="F246" s="19">
        <v>12</v>
      </c>
      <c r="G246" s="20">
        <f>(VLOOKUP(C246,Planilha7!A37:F4137,4,0)*1.2203)</f>
        <v>24.491420999999999</v>
      </c>
      <c r="H246" s="21">
        <f t="shared" si="70"/>
        <v>293.89705199999997</v>
      </c>
      <c r="I246" s="20">
        <f>(VLOOKUP(C246,Planilha7!A240:F4340,5,0)*1.2203)</f>
        <v>25.626300000000001</v>
      </c>
      <c r="J246" s="21">
        <f t="shared" si="71"/>
        <v>307.51560000000001</v>
      </c>
      <c r="K246" s="20">
        <f t="shared" si="72"/>
        <v>50.117721000000003</v>
      </c>
      <c r="L246" s="22">
        <f t="shared" si="73"/>
        <v>601.41265199999998</v>
      </c>
    </row>
    <row r="247" spans="1:12" ht="16.5">
      <c r="A247" s="24"/>
      <c r="B247" s="25"/>
      <c r="C247" s="25"/>
      <c r="D247" s="26"/>
      <c r="E247" s="26"/>
      <c r="F247" s="26"/>
      <c r="G247" s="26"/>
      <c r="H247" s="26"/>
      <c r="I247" s="20"/>
      <c r="J247" s="26"/>
      <c r="K247" s="26"/>
      <c r="L247" s="26"/>
    </row>
    <row r="248" spans="1:12" ht="16.5">
      <c r="A248" s="34" t="s">
        <v>134</v>
      </c>
      <c r="B248" s="35"/>
      <c r="C248" s="35"/>
      <c r="D248" s="36" t="s">
        <v>135</v>
      </c>
      <c r="E248" s="35"/>
      <c r="F248" s="37"/>
      <c r="G248" s="38"/>
      <c r="H248" s="39">
        <f>SUM(H249:H255)</f>
        <v>11216.741336999999</v>
      </c>
      <c r="I248" s="38"/>
      <c r="J248" s="39">
        <f>SUM(J249:J255)</f>
        <v>1490.71848</v>
      </c>
      <c r="K248" s="39"/>
      <c r="L248" s="40">
        <f>SUM(L249:L255)</f>
        <v>12707.459817000003</v>
      </c>
    </row>
    <row r="249" spans="1:12" s="60" customFormat="1" ht="16.5">
      <c r="A249" s="48" t="s">
        <v>136</v>
      </c>
      <c r="B249" s="23" t="s">
        <v>16</v>
      </c>
      <c r="C249" s="16" t="s">
        <v>226</v>
      </c>
      <c r="D249" s="17" t="s">
        <v>227</v>
      </c>
      <c r="E249" s="18" t="s">
        <v>24</v>
      </c>
      <c r="F249" s="19">
        <v>1</v>
      </c>
      <c r="G249" s="20">
        <f>(VLOOKUP(C249,Planilha7!A23:F4123,4,0)*1.2203)</f>
        <v>648.51623200000006</v>
      </c>
      <c r="H249" s="21">
        <f>F249*G249</f>
        <v>648.51623200000006</v>
      </c>
      <c r="I249" s="20">
        <f>(VLOOKUP(C249,Planilha7!A243:F4343,5,0)*1.2203)</f>
        <v>21.562701000000001</v>
      </c>
      <c r="J249" s="21">
        <f>F249*I249</f>
        <v>21.562701000000001</v>
      </c>
      <c r="K249" s="20">
        <f>G249+I249</f>
        <v>670.07893300000001</v>
      </c>
      <c r="L249" s="22">
        <f>F249*K249</f>
        <v>670.07893300000001</v>
      </c>
    </row>
    <row r="250" spans="1:12" s="60" customFormat="1" ht="16.5">
      <c r="A250" s="48" t="s">
        <v>139</v>
      </c>
      <c r="B250" s="23" t="s">
        <v>16</v>
      </c>
      <c r="C250" s="16" t="s">
        <v>137</v>
      </c>
      <c r="D250" s="17" t="s">
        <v>138</v>
      </c>
      <c r="E250" s="18" t="s">
        <v>24</v>
      </c>
      <c r="F250" s="19">
        <v>4</v>
      </c>
      <c r="G250" s="20">
        <f>(VLOOKUP(C250,Planilha7!A24:F4124,4,0)*1.2203)</f>
        <v>261.339448</v>
      </c>
      <c r="H250" s="21">
        <f t="shared" ref="H250:H255" si="74">F250*G250</f>
        <v>1045.357792</v>
      </c>
      <c r="I250" s="20">
        <f>(VLOOKUP(C250,Planilha7!A244:F4344,5,0)*1.2203)</f>
        <v>21.562701000000001</v>
      </c>
      <c r="J250" s="21">
        <f t="shared" ref="J250:J255" si="75">F250*I250</f>
        <v>86.250804000000002</v>
      </c>
      <c r="K250" s="20">
        <f t="shared" ref="K250:K255" si="76">G250+I250</f>
        <v>282.90214900000001</v>
      </c>
      <c r="L250" s="22">
        <f t="shared" ref="L250:L255" si="77">F250*K250</f>
        <v>1131.608596</v>
      </c>
    </row>
    <row r="251" spans="1:12" s="60" customFormat="1" ht="16.5">
      <c r="A251" s="48" t="s">
        <v>142</v>
      </c>
      <c r="B251" s="23" t="s">
        <v>16</v>
      </c>
      <c r="C251" s="16" t="s">
        <v>140</v>
      </c>
      <c r="D251" s="17" t="s">
        <v>141</v>
      </c>
      <c r="E251" s="18" t="s">
        <v>24</v>
      </c>
      <c r="F251" s="19">
        <v>5</v>
      </c>
      <c r="G251" s="20">
        <f>(VLOOKUP(C251,Planilha7!A25:F4125,4,0)*1.2203)</f>
        <v>196.419488</v>
      </c>
      <c r="H251" s="21">
        <f t="shared" si="74"/>
        <v>982.09744000000001</v>
      </c>
      <c r="I251" s="20">
        <f>(VLOOKUP(C251,Planilha7!A245:F4345,5,0)*1.2203)</f>
        <v>21.562701000000001</v>
      </c>
      <c r="J251" s="21">
        <f t="shared" si="75"/>
        <v>107.81350500000001</v>
      </c>
      <c r="K251" s="20">
        <f t="shared" si="76"/>
        <v>217.98218900000001</v>
      </c>
      <c r="L251" s="22">
        <f t="shared" si="77"/>
        <v>1089.9109450000001</v>
      </c>
    </row>
    <row r="252" spans="1:12" s="60" customFormat="1" ht="47.25" customHeight="1">
      <c r="A252" s="49" t="s">
        <v>146</v>
      </c>
      <c r="B252" s="61" t="s">
        <v>16</v>
      </c>
      <c r="C252" s="41" t="s">
        <v>151</v>
      </c>
      <c r="D252" s="17" t="s">
        <v>152</v>
      </c>
      <c r="E252" s="18" t="s">
        <v>24</v>
      </c>
      <c r="F252" s="42">
        <v>46</v>
      </c>
      <c r="G252" s="20">
        <f>(VLOOKUP(C252,Planilha7!A26:F4126,4,0)*1.2203)</f>
        <v>7.4560329999999997</v>
      </c>
      <c r="H252" s="21">
        <f t="shared" si="74"/>
        <v>342.97751799999998</v>
      </c>
      <c r="I252" s="20">
        <f>(VLOOKUP(C252,Planilha7!A246:F4346,5,0)*1.2203)</f>
        <v>6.5774169999999996</v>
      </c>
      <c r="J252" s="21">
        <f t="shared" si="75"/>
        <v>302.56118199999997</v>
      </c>
      <c r="K252" s="20">
        <f t="shared" si="76"/>
        <v>14.033449999999998</v>
      </c>
      <c r="L252" s="22">
        <f t="shared" si="77"/>
        <v>645.53869999999995</v>
      </c>
    </row>
    <row r="253" spans="1:12" s="60" customFormat="1" ht="33">
      <c r="A253" s="48" t="s">
        <v>150</v>
      </c>
      <c r="B253" s="23" t="s">
        <v>16</v>
      </c>
      <c r="C253" s="16" t="s">
        <v>154</v>
      </c>
      <c r="D253" s="17" t="s">
        <v>155</v>
      </c>
      <c r="E253" s="18" t="s">
        <v>112</v>
      </c>
      <c r="F253" s="19">
        <v>3</v>
      </c>
      <c r="G253" s="20">
        <f>(VLOOKUP(C253,Planilha7!A27:F4127,4,0)*1.2203)</f>
        <v>1564.0951189999998</v>
      </c>
      <c r="H253" s="21">
        <f t="shared" si="74"/>
        <v>4692.2853569999997</v>
      </c>
      <c r="I253" s="20">
        <f>(VLOOKUP(C253,Planilha7!A247:F4347,5,0)*1.2203)</f>
        <v>216.87171599999999</v>
      </c>
      <c r="J253" s="21">
        <f t="shared" si="75"/>
        <v>650.61514799999998</v>
      </c>
      <c r="K253" s="20">
        <f t="shared" si="76"/>
        <v>1780.9668349999997</v>
      </c>
      <c r="L253" s="22">
        <f t="shared" si="77"/>
        <v>5342.9005049999996</v>
      </c>
    </row>
    <row r="254" spans="1:12" s="60" customFormat="1" ht="33">
      <c r="A254" s="48" t="s">
        <v>153</v>
      </c>
      <c r="B254" s="23" t="s">
        <v>16</v>
      </c>
      <c r="C254" s="16" t="s">
        <v>228</v>
      </c>
      <c r="D254" s="17" t="s">
        <v>229</v>
      </c>
      <c r="E254" s="18" t="s">
        <v>112</v>
      </c>
      <c r="F254" s="19">
        <v>1</v>
      </c>
      <c r="G254" s="20">
        <f>(VLOOKUP(C254,Planilha7!A28:F4128,4,0)*1.2203)</f>
        <v>1369.396254</v>
      </c>
      <c r="H254" s="21">
        <f t="shared" si="74"/>
        <v>1369.396254</v>
      </c>
      <c r="I254" s="20">
        <f>(VLOOKUP(C254,Planilha7!A248:F4348,5,0)*1.2203)</f>
        <v>216.87171599999999</v>
      </c>
      <c r="J254" s="21">
        <f t="shared" si="75"/>
        <v>216.87171599999999</v>
      </c>
      <c r="K254" s="20">
        <f t="shared" si="76"/>
        <v>1586.2679699999999</v>
      </c>
      <c r="L254" s="22">
        <f t="shared" si="77"/>
        <v>1586.2679699999999</v>
      </c>
    </row>
    <row r="255" spans="1:12" s="60" customFormat="1" ht="16.5">
      <c r="A255" s="48" t="s">
        <v>230</v>
      </c>
      <c r="B255" s="23" t="s">
        <v>21</v>
      </c>
      <c r="C255" s="16" t="s">
        <v>231</v>
      </c>
      <c r="D255" s="17" t="s">
        <v>232</v>
      </c>
      <c r="E255" s="18" t="s">
        <v>24</v>
      </c>
      <c r="F255" s="19">
        <v>1</v>
      </c>
      <c r="G255" s="20">
        <f>1750.48*1.2203</f>
        <v>2136.1107440000001</v>
      </c>
      <c r="H255" s="21">
        <f t="shared" si="74"/>
        <v>2136.1107440000001</v>
      </c>
      <c r="I255" s="20">
        <f>86.08*1.2203</f>
        <v>105.04342399999999</v>
      </c>
      <c r="J255" s="21">
        <f t="shared" si="75"/>
        <v>105.04342399999999</v>
      </c>
      <c r="K255" s="20">
        <f t="shared" si="76"/>
        <v>2241.154168</v>
      </c>
      <c r="L255" s="22">
        <f t="shared" si="77"/>
        <v>2241.154168</v>
      </c>
    </row>
    <row r="256" spans="1:12" ht="16.5">
      <c r="A256" s="24"/>
      <c r="B256" s="25"/>
      <c r="C256" s="25"/>
      <c r="D256" s="26"/>
      <c r="E256" s="26"/>
      <c r="F256" s="26"/>
      <c r="G256" s="26"/>
      <c r="H256" s="26"/>
      <c r="I256" s="20"/>
      <c r="J256" s="26"/>
      <c r="K256" s="26"/>
      <c r="L256" s="26"/>
    </row>
    <row r="257" spans="1:14" ht="16.5">
      <c r="A257" s="27" t="s">
        <v>156</v>
      </c>
      <c r="B257" s="28"/>
      <c r="C257" s="28"/>
      <c r="D257" s="29" t="s">
        <v>157</v>
      </c>
      <c r="E257" s="28"/>
      <c r="F257" s="30"/>
      <c r="G257" s="31"/>
      <c r="H257" s="32">
        <f>SUM(H258:H266)</f>
        <v>25764.625761119249</v>
      </c>
      <c r="I257" s="31"/>
      <c r="J257" s="32">
        <f>SUM(J258:J266)</f>
        <v>5058.9212311996243</v>
      </c>
      <c r="K257" s="32"/>
      <c r="L257" s="33">
        <f>SUM(L258:L266)</f>
        <v>30823.546992318879</v>
      </c>
    </row>
    <row r="258" spans="1:14" s="60" customFormat="1" ht="16.5">
      <c r="A258" s="48" t="s">
        <v>158</v>
      </c>
      <c r="B258" s="23" t="s">
        <v>16</v>
      </c>
      <c r="C258" s="16" t="s">
        <v>159</v>
      </c>
      <c r="D258" s="17" t="s">
        <v>160</v>
      </c>
      <c r="E258" s="18" t="s">
        <v>44</v>
      </c>
      <c r="F258" s="19">
        <v>12.1628308298073</v>
      </c>
      <c r="G258" s="20">
        <f>(VLOOKUP(C258,Planilha7!A23:F4123,4,0)*1.2203)</f>
        <v>0</v>
      </c>
      <c r="H258" s="21">
        <f>F258*G258</f>
        <v>0</v>
      </c>
      <c r="I258" s="20">
        <f>(VLOOKUP(C258,Planilha7!A252:F4352,5,0)*1.2203)</f>
        <v>19.073288999999999</v>
      </c>
      <c r="J258" s="21">
        <f>F258*I258</f>
        <v>231.98518747502442</v>
      </c>
      <c r="K258" s="20">
        <f>G258+I258</f>
        <v>19.073288999999999</v>
      </c>
      <c r="L258" s="22">
        <f>F258*K258</f>
        <v>231.98518747502442</v>
      </c>
    </row>
    <row r="259" spans="1:14" s="60" customFormat="1" ht="16.5">
      <c r="A259" s="48" t="s">
        <v>161</v>
      </c>
      <c r="B259" s="23" t="s">
        <v>16</v>
      </c>
      <c r="C259" s="16" t="s">
        <v>192</v>
      </c>
      <c r="D259" s="17" t="s">
        <v>193</v>
      </c>
      <c r="E259" s="18" t="s">
        <v>44</v>
      </c>
      <c r="F259" s="19">
        <v>0.25514999999999999</v>
      </c>
      <c r="G259" s="20">
        <f>(VLOOKUP(C259,Planilha7!A24:F4124,4,0)*1.2203)</f>
        <v>311.969695</v>
      </c>
      <c r="H259" s="21">
        <f t="shared" ref="H259:H266" si="78">F259*G259</f>
        <v>79.599067679249998</v>
      </c>
      <c r="I259" s="20">
        <f>(VLOOKUP(C259,Planilha7!A253:F4353,5,0)*1.2203)</f>
        <v>51.106164</v>
      </c>
      <c r="J259" s="21">
        <f t="shared" ref="J259:J266" si="79">F259*I259</f>
        <v>13.0397377446</v>
      </c>
      <c r="K259" s="20">
        <f t="shared" ref="K259:K266" si="80">G259+I259</f>
        <v>363.07585899999998</v>
      </c>
      <c r="L259" s="22">
        <f t="shared" ref="L259:L266" si="81">F259*K259</f>
        <v>92.638805423849988</v>
      </c>
    </row>
    <row r="260" spans="1:14" s="60" customFormat="1" ht="16.5">
      <c r="A260" s="48" t="s">
        <v>164</v>
      </c>
      <c r="B260" s="23" t="s">
        <v>16</v>
      </c>
      <c r="C260" s="16" t="s">
        <v>233</v>
      </c>
      <c r="D260" s="17" t="s">
        <v>234</v>
      </c>
      <c r="E260" s="18" t="s">
        <v>19</v>
      </c>
      <c r="F260" s="19">
        <v>11.76</v>
      </c>
      <c r="G260" s="20">
        <f>(VLOOKUP(C260,Planilha7!A25:F4125,4,0)*1.2203)</f>
        <v>733.19284900000002</v>
      </c>
      <c r="H260" s="21">
        <f t="shared" si="78"/>
        <v>8622.3479042399995</v>
      </c>
      <c r="I260" s="20">
        <f>(VLOOKUP(C260,Planilha7!A254:F4354,5,0)*1.2203)</f>
        <v>65.725358</v>
      </c>
      <c r="J260" s="21">
        <f t="shared" si="79"/>
        <v>772.93021007999994</v>
      </c>
      <c r="K260" s="20">
        <f t="shared" si="80"/>
        <v>798.91820700000005</v>
      </c>
      <c r="L260" s="22">
        <f t="shared" si="81"/>
        <v>9395.2781143200009</v>
      </c>
    </row>
    <row r="261" spans="1:14" s="60" customFormat="1" ht="16.5">
      <c r="A261" s="48" t="s">
        <v>167</v>
      </c>
      <c r="B261" s="23" t="s">
        <v>21</v>
      </c>
      <c r="C261" s="16" t="s">
        <v>235</v>
      </c>
      <c r="D261" s="17" t="s">
        <v>236</v>
      </c>
      <c r="E261" s="18" t="s">
        <v>31</v>
      </c>
      <c r="F261" s="19">
        <v>15.5</v>
      </c>
      <c r="G261" s="20">
        <f>492.128*1.2203</f>
        <v>600.5437983999999</v>
      </c>
      <c r="H261" s="21">
        <f t="shared" si="78"/>
        <v>9308.4288751999993</v>
      </c>
      <c r="I261" s="20">
        <f>18.37*1.2203</f>
        <v>22.416910999999999</v>
      </c>
      <c r="J261" s="21">
        <f t="shared" si="79"/>
        <v>347.46212049999997</v>
      </c>
      <c r="K261" s="20">
        <f t="shared" si="80"/>
        <v>622.96070939999993</v>
      </c>
      <c r="L261" s="22">
        <f t="shared" si="81"/>
        <v>9655.8909956999996</v>
      </c>
    </row>
    <row r="262" spans="1:14" s="60" customFormat="1" ht="16.5">
      <c r="A262" s="48" t="s">
        <v>170</v>
      </c>
      <c r="B262" s="23" t="s">
        <v>21</v>
      </c>
      <c r="C262" s="16" t="s">
        <v>237</v>
      </c>
      <c r="D262" s="17" t="s">
        <v>238</v>
      </c>
      <c r="E262" s="18" t="s">
        <v>31</v>
      </c>
      <c r="F262" s="19">
        <v>10.8</v>
      </c>
      <c r="G262" s="20">
        <f>572.5*1.2203</f>
        <v>698.62175000000002</v>
      </c>
      <c r="H262" s="21">
        <f t="shared" si="78"/>
        <v>7545.1149000000005</v>
      </c>
      <c r="I262" s="20">
        <f>22.81*1.2203</f>
        <v>27.835042999999995</v>
      </c>
      <c r="J262" s="21">
        <f t="shared" si="79"/>
        <v>300.61846439999999</v>
      </c>
      <c r="K262" s="20">
        <f t="shared" si="80"/>
        <v>726.45679300000006</v>
      </c>
      <c r="L262" s="22">
        <f t="shared" si="81"/>
        <v>7845.7333644000009</v>
      </c>
    </row>
    <row r="263" spans="1:14" s="60" customFormat="1" ht="16.5">
      <c r="A263" s="48" t="s">
        <v>200</v>
      </c>
      <c r="B263" s="23" t="s">
        <v>21</v>
      </c>
      <c r="C263" s="16" t="s">
        <v>194</v>
      </c>
      <c r="D263" s="17" t="s">
        <v>195</v>
      </c>
      <c r="E263" s="18" t="s">
        <v>24</v>
      </c>
      <c r="F263" s="19">
        <v>1</v>
      </c>
      <c r="G263" s="20">
        <f>41.97*1.2203</f>
        <v>51.215990999999995</v>
      </c>
      <c r="H263" s="21">
        <f t="shared" si="78"/>
        <v>51.215990999999995</v>
      </c>
      <c r="I263" s="20">
        <f>1.29*1.2203</f>
        <v>1.574187</v>
      </c>
      <c r="J263" s="21">
        <f t="shared" si="79"/>
        <v>1.574187</v>
      </c>
      <c r="K263" s="20">
        <f t="shared" si="80"/>
        <v>52.790177999999997</v>
      </c>
      <c r="L263" s="22">
        <f t="shared" si="81"/>
        <v>52.790177999999997</v>
      </c>
    </row>
    <row r="264" spans="1:14" s="60" customFormat="1" ht="16.5">
      <c r="A264" s="48" t="s">
        <v>201</v>
      </c>
      <c r="B264" s="23" t="s">
        <v>21</v>
      </c>
      <c r="C264" s="16" t="s">
        <v>196</v>
      </c>
      <c r="D264" s="17" t="s">
        <v>197</v>
      </c>
      <c r="E264" s="18" t="s">
        <v>24</v>
      </c>
      <c r="F264" s="19">
        <v>1</v>
      </c>
      <c r="G264" s="20">
        <f>38.87*1.2203</f>
        <v>47.433060999999995</v>
      </c>
      <c r="H264" s="21">
        <f t="shared" si="78"/>
        <v>47.433060999999995</v>
      </c>
      <c r="I264" s="20">
        <f t="shared" ref="I264:I265" si="82">1.29*1.2203</f>
        <v>1.574187</v>
      </c>
      <c r="J264" s="21">
        <f t="shared" si="79"/>
        <v>1.574187</v>
      </c>
      <c r="K264" s="20">
        <f t="shared" si="80"/>
        <v>49.007247999999997</v>
      </c>
      <c r="L264" s="22">
        <f t="shared" si="81"/>
        <v>49.007247999999997</v>
      </c>
    </row>
    <row r="265" spans="1:14" s="60" customFormat="1" ht="16.5">
      <c r="A265" s="48" t="s">
        <v>219</v>
      </c>
      <c r="B265" s="23" t="s">
        <v>21</v>
      </c>
      <c r="C265" s="16" t="s">
        <v>198</v>
      </c>
      <c r="D265" s="17" t="s">
        <v>199</v>
      </c>
      <c r="E265" s="18" t="s">
        <v>24</v>
      </c>
      <c r="F265" s="19">
        <v>1</v>
      </c>
      <c r="G265" s="20">
        <f>90.54*1.2203</f>
        <v>110.485962</v>
      </c>
      <c r="H265" s="21">
        <f t="shared" si="78"/>
        <v>110.485962</v>
      </c>
      <c r="I265" s="20">
        <f t="shared" si="82"/>
        <v>1.574187</v>
      </c>
      <c r="J265" s="21">
        <f t="shared" si="79"/>
        <v>1.574187</v>
      </c>
      <c r="K265" s="20">
        <f t="shared" si="80"/>
        <v>112.060149</v>
      </c>
      <c r="L265" s="22">
        <f t="shared" si="81"/>
        <v>112.060149</v>
      </c>
    </row>
    <row r="266" spans="1:14" s="60" customFormat="1" ht="34.5" customHeight="1">
      <c r="A266" s="49" t="s">
        <v>220</v>
      </c>
      <c r="B266" s="50" t="s">
        <v>21</v>
      </c>
      <c r="C266" s="16" t="s">
        <v>320</v>
      </c>
      <c r="D266" s="17" t="s">
        <v>321</v>
      </c>
      <c r="E266" s="18" t="s">
        <v>24</v>
      </c>
      <c r="F266" s="19">
        <v>15</v>
      </c>
      <c r="G266" s="20">
        <f>0*1.2203</f>
        <v>0</v>
      </c>
      <c r="H266" s="21">
        <f t="shared" si="78"/>
        <v>0</v>
      </c>
      <c r="I266" s="20">
        <f>185.1*1.2203</f>
        <v>225.87752999999998</v>
      </c>
      <c r="J266" s="21">
        <f t="shared" si="79"/>
        <v>3388.1629499999999</v>
      </c>
      <c r="K266" s="20">
        <f t="shared" si="80"/>
        <v>225.87752999999998</v>
      </c>
      <c r="L266" s="22">
        <f t="shared" si="81"/>
        <v>3388.1629499999999</v>
      </c>
    </row>
    <row r="267" spans="1:14" s="60" customFormat="1" ht="17.25" thickBot="1">
      <c r="A267" s="43"/>
      <c r="B267" s="44"/>
      <c r="C267" s="44"/>
      <c r="D267" s="45"/>
      <c r="E267" s="45"/>
      <c r="F267" s="46"/>
      <c r="G267" s="47"/>
      <c r="H267" s="47"/>
      <c r="I267" s="20"/>
      <c r="J267" s="47"/>
      <c r="K267" s="47"/>
      <c r="L267" s="47"/>
    </row>
    <row r="268" spans="1:14" ht="18">
      <c r="A268" s="207" t="s">
        <v>171</v>
      </c>
      <c r="B268" s="208"/>
      <c r="C268" s="208"/>
      <c r="D268" s="208"/>
      <c r="E268" s="208"/>
      <c r="F268" s="209"/>
      <c r="G268" s="198">
        <f>ROUND(H257+H217+H204,2)</f>
        <v>158676.18</v>
      </c>
      <c r="H268" s="210"/>
      <c r="I268" s="198">
        <f>ROUND(J257+J217+J204,2)</f>
        <v>62439.199999999997</v>
      </c>
      <c r="J268" s="198"/>
      <c r="K268" s="198">
        <f>SUM(L257,L217,L204)</f>
        <v>221115.37789289388</v>
      </c>
      <c r="L268" s="198"/>
      <c r="M268" s="168">
        <f>I268+G268</f>
        <v>221115.38</v>
      </c>
      <c r="N268" s="167"/>
    </row>
    <row r="269" spans="1:14">
      <c r="A269" s="206"/>
      <c r="B269" s="206"/>
      <c r="C269" s="206"/>
      <c r="D269" s="206"/>
      <c r="E269" s="206"/>
      <c r="F269" s="206"/>
      <c r="G269" s="206"/>
      <c r="H269" s="206"/>
      <c r="I269" s="206" t="e">
        <f>VLOOKUP(C269,Planilha7!A263:F4363,5,0)</f>
        <v>#N/A</v>
      </c>
      <c r="J269" s="206"/>
      <c r="K269" s="206"/>
      <c r="L269" s="206"/>
      <c r="M269" s="167">
        <f>M268-K268</f>
        <v>2.1071061200927943E-3</v>
      </c>
      <c r="N269" s="167"/>
    </row>
    <row r="270" spans="1:14" ht="15.75">
      <c r="A270" s="203" t="s">
        <v>239</v>
      </c>
      <c r="B270" s="203"/>
      <c r="C270" s="203"/>
      <c r="D270" s="203"/>
      <c r="E270" s="203"/>
      <c r="F270" s="203"/>
      <c r="G270" s="203"/>
      <c r="H270" s="203"/>
      <c r="I270" s="203" t="e">
        <f>VLOOKUP(C270,Planilha7!A264:F4364,5,0)</f>
        <v>#N/A</v>
      </c>
      <c r="J270" s="203"/>
      <c r="K270" s="203"/>
      <c r="L270" s="203"/>
    </row>
    <row r="271" spans="1:14" ht="16.5">
      <c r="A271" s="27" t="s">
        <v>13</v>
      </c>
      <c r="B271" s="28"/>
      <c r="C271" s="28"/>
      <c r="D271" s="29" t="s">
        <v>14</v>
      </c>
      <c r="E271" s="28"/>
      <c r="F271" s="30"/>
      <c r="G271" s="31"/>
      <c r="H271" s="32">
        <f>H272</f>
        <v>6606.7971868599998</v>
      </c>
      <c r="I271" s="31"/>
      <c r="J271" s="32">
        <f>J272</f>
        <v>4075.4233409099998</v>
      </c>
      <c r="K271" s="32"/>
      <c r="L271" s="33">
        <f>L272</f>
        <v>10682.220527770001</v>
      </c>
    </row>
    <row r="272" spans="1:14" ht="16.5">
      <c r="A272" s="34" t="s">
        <v>15</v>
      </c>
      <c r="B272" s="35"/>
      <c r="C272" s="35"/>
      <c r="D272" s="36" t="s">
        <v>173</v>
      </c>
      <c r="E272" s="35"/>
      <c r="F272" s="37"/>
      <c r="G272" s="38"/>
      <c r="H272" s="39">
        <f>SUM(H273:H279)</f>
        <v>6606.7971868599998</v>
      </c>
      <c r="I272" s="38"/>
      <c r="J272" s="39">
        <f>SUM(J273:J279)</f>
        <v>4075.4233409099998</v>
      </c>
      <c r="K272" s="39"/>
      <c r="L272" s="40">
        <f>SUM(L273:L279)</f>
        <v>10682.220527770001</v>
      </c>
    </row>
    <row r="273" spans="1:12" s="60" customFormat="1" ht="16.5">
      <c r="A273" s="48" t="s">
        <v>174</v>
      </c>
      <c r="B273" s="23" t="s">
        <v>16</v>
      </c>
      <c r="C273" s="16" t="s">
        <v>17</v>
      </c>
      <c r="D273" s="17" t="s">
        <v>18</v>
      </c>
      <c r="E273" s="18" t="s">
        <v>19</v>
      </c>
      <c r="F273" s="19">
        <v>6</v>
      </c>
      <c r="G273" s="20">
        <f>(VLOOKUP(C273,Planilha7!A23:F4123,4,0)*1.2203)</f>
        <v>691.81247599999995</v>
      </c>
      <c r="H273" s="21">
        <f>F273*G273</f>
        <v>4150.8748559999995</v>
      </c>
      <c r="I273" s="20">
        <f>(VLOOKUP(C273,Planilha7!A132:F4232,5,0)*1.2203)</f>
        <v>93.853272999999987</v>
      </c>
      <c r="J273" s="21">
        <f>F273*I273</f>
        <v>563.1196379999999</v>
      </c>
      <c r="K273" s="20">
        <f>G273+I273</f>
        <v>785.66574899999989</v>
      </c>
      <c r="L273" s="22">
        <f>F273*K273</f>
        <v>4713.9944939999996</v>
      </c>
    </row>
    <row r="274" spans="1:12" s="60" customFormat="1" ht="16.5">
      <c r="A274" s="48" t="s">
        <v>175</v>
      </c>
      <c r="B274" s="23" t="s">
        <v>21</v>
      </c>
      <c r="C274" s="16" t="s">
        <v>22</v>
      </c>
      <c r="D274" s="17" t="s">
        <v>23</v>
      </c>
      <c r="E274" s="18" t="s">
        <v>24</v>
      </c>
      <c r="F274" s="19">
        <v>1</v>
      </c>
      <c r="G274" s="20">
        <f>1515.5*1.2203</f>
        <v>1849.36465</v>
      </c>
      <c r="H274" s="21">
        <f t="shared" ref="H274:H279" si="83">F274*G274</f>
        <v>1849.36465</v>
      </c>
      <c r="I274" s="20">
        <f>394.785*1.2203</f>
        <v>481.75613550000003</v>
      </c>
      <c r="J274" s="21">
        <f t="shared" ref="J274:J279" si="84">F274*I274</f>
        <v>481.75613550000003</v>
      </c>
      <c r="K274" s="20">
        <f t="shared" ref="K274:K279" si="85">G274+I274</f>
        <v>2331.1207855000002</v>
      </c>
      <c r="L274" s="22">
        <f t="shared" ref="L274:L279" si="86">F274*K274</f>
        <v>2331.1207855000002</v>
      </c>
    </row>
    <row r="275" spans="1:12" s="60" customFormat="1" ht="16.5">
      <c r="A275" s="48" t="s">
        <v>176</v>
      </c>
      <c r="B275" s="23" t="s">
        <v>16</v>
      </c>
      <c r="C275" s="16" t="s">
        <v>203</v>
      </c>
      <c r="D275" s="17" t="s">
        <v>204</v>
      </c>
      <c r="E275" s="18" t="s">
        <v>19</v>
      </c>
      <c r="F275" s="19">
        <v>1.92</v>
      </c>
      <c r="G275" s="20">
        <f>(VLOOKUP(C275,Planilha7!A25:F4125,4,0)*1.2203)</f>
        <v>49.251307999999995</v>
      </c>
      <c r="H275" s="21">
        <f t="shared" si="83"/>
        <v>94.562511359999988</v>
      </c>
      <c r="I275" s="20">
        <f>(VLOOKUP(C275,Planilha7!A269:F4369,5,0)*1.2203)</f>
        <v>36.011052999999997</v>
      </c>
      <c r="J275" s="21">
        <f t="shared" si="84"/>
        <v>69.141221759999993</v>
      </c>
      <c r="K275" s="20">
        <f t="shared" si="85"/>
        <v>85.262360999999999</v>
      </c>
      <c r="L275" s="22">
        <f t="shared" si="86"/>
        <v>163.70373311999998</v>
      </c>
    </row>
    <row r="276" spans="1:12" s="60" customFormat="1" ht="16.5">
      <c r="A276" s="48" t="s">
        <v>177</v>
      </c>
      <c r="B276" s="23" t="s">
        <v>16</v>
      </c>
      <c r="C276" s="16" t="s">
        <v>39</v>
      </c>
      <c r="D276" s="17" t="s">
        <v>40</v>
      </c>
      <c r="E276" s="18" t="s">
        <v>19</v>
      </c>
      <c r="F276" s="19">
        <v>12.65</v>
      </c>
      <c r="G276" s="20">
        <f>(VLOOKUP(C276,Planilha7!A26:F4126,4,0)*1.2203)</f>
        <v>0</v>
      </c>
      <c r="H276" s="21">
        <f t="shared" si="83"/>
        <v>0</v>
      </c>
      <c r="I276" s="20">
        <f>(VLOOKUP(C276,Planilha7!A270:F4370,5,0)*1.2203)</f>
        <v>31.703393999999999</v>
      </c>
      <c r="J276" s="21">
        <f t="shared" si="84"/>
        <v>401.04793410000002</v>
      </c>
      <c r="K276" s="20">
        <f t="shared" si="85"/>
        <v>31.703393999999999</v>
      </c>
      <c r="L276" s="22">
        <f t="shared" si="86"/>
        <v>401.04793410000002</v>
      </c>
    </row>
    <row r="277" spans="1:12" s="60" customFormat="1" ht="16.5">
      <c r="A277" s="48" t="s">
        <v>180</v>
      </c>
      <c r="B277" s="23" t="s">
        <v>16</v>
      </c>
      <c r="C277" s="16" t="s">
        <v>46</v>
      </c>
      <c r="D277" s="17" t="s">
        <v>47</v>
      </c>
      <c r="E277" s="18" t="s">
        <v>44</v>
      </c>
      <c r="F277" s="19">
        <v>25.695599999999999</v>
      </c>
      <c r="G277" s="20">
        <f>(VLOOKUP(C277,Planilha7!A27:F4127,4,0)*1.2203)</f>
        <v>0</v>
      </c>
      <c r="H277" s="21">
        <f t="shared" si="83"/>
        <v>0</v>
      </c>
      <c r="I277" s="20">
        <f>(VLOOKUP(C277,Planilha7!A271:F4371,5,0)*1.2203)</f>
        <v>61.320074999999996</v>
      </c>
      <c r="J277" s="21">
        <f t="shared" si="84"/>
        <v>1575.6561191699998</v>
      </c>
      <c r="K277" s="20">
        <f t="shared" si="85"/>
        <v>61.320074999999996</v>
      </c>
      <c r="L277" s="22">
        <f t="shared" si="86"/>
        <v>1575.6561191699998</v>
      </c>
    </row>
    <row r="278" spans="1:12" s="60" customFormat="1" ht="16.5">
      <c r="A278" s="48" t="s">
        <v>181</v>
      </c>
      <c r="B278" s="23" t="s">
        <v>16</v>
      </c>
      <c r="C278" s="16" t="s">
        <v>182</v>
      </c>
      <c r="D278" s="17" t="s">
        <v>183</v>
      </c>
      <c r="E278" s="18" t="s">
        <v>44</v>
      </c>
      <c r="F278" s="19">
        <v>4.1532</v>
      </c>
      <c r="G278" s="20">
        <f>(VLOOKUP(C278,Planilha7!A28:F4128,4,0)*1.2203)</f>
        <v>0</v>
      </c>
      <c r="H278" s="21">
        <f t="shared" si="83"/>
        <v>0</v>
      </c>
      <c r="I278" s="20">
        <f>(VLOOKUP(C278,Planilha7!A132:F4232,5,0)*1.2203)</f>
        <v>224.84027499999999</v>
      </c>
      <c r="J278" s="21">
        <f t="shared" si="84"/>
        <v>933.80663012999992</v>
      </c>
      <c r="K278" s="20">
        <f t="shared" si="85"/>
        <v>224.84027499999999</v>
      </c>
      <c r="L278" s="22">
        <f t="shared" si="86"/>
        <v>933.80663012999992</v>
      </c>
    </row>
    <row r="279" spans="1:12" s="60" customFormat="1" ht="33">
      <c r="A279" s="48" t="s">
        <v>184</v>
      </c>
      <c r="B279" s="23" t="s">
        <v>16</v>
      </c>
      <c r="C279" s="16" t="s">
        <v>49</v>
      </c>
      <c r="D279" s="17" t="s">
        <v>50</v>
      </c>
      <c r="E279" s="18" t="s">
        <v>44</v>
      </c>
      <c r="F279" s="19">
        <v>4.1500000000000004</v>
      </c>
      <c r="G279" s="20">
        <f>(VLOOKUP(C279,Planilha7!A29:F4129,4,0)*1.2203)</f>
        <v>123.37232999999999</v>
      </c>
      <c r="H279" s="21">
        <f t="shared" si="83"/>
        <v>511.99516950000003</v>
      </c>
      <c r="I279" s="20">
        <f>(VLOOKUP(C279,Planilha7!A273:F4373,5,0)*1.2203)</f>
        <v>12.264015000000001</v>
      </c>
      <c r="J279" s="21">
        <f t="shared" si="84"/>
        <v>50.895662250000008</v>
      </c>
      <c r="K279" s="20">
        <f t="shared" si="85"/>
        <v>135.63634500000001</v>
      </c>
      <c r="L279" s="22">
        <f t="shared" si="86"/>
        <v>562.89083175000007</v>
      </c>
    </row>
    <row r="280" spans="1:12" s="60" customFormat="1" ht="16.5">
      <c r="A280" s="24"/>
      <c r="B280" s="25"/>
      <c r="C280" s="25"/>
      <c r="D280" s="26"/>
      <c r="E280" s="26"/>
      <c r="F280" s="26"/>
      <c r="G280" s="26"/>
      <c r="H280" s="26"/>
      <c r="I280" s="20"/>
      <c r="J280" s="26"/>
      <c r="K280" s="26"/>
      <c r="L280" s="26"/>
    </row>
    <row r="281" spans="1:12" ht="16.5">
      <c r="A281" s="27" t="s">
        <v>51</v>
      </c>
      <c r="B281" s="28"/>
      <c r="C281" s="28"/>
      <c r="D281" s="29" t="s">
        <v>52</v>
      </c>
      <c r="E281" s="28"/>
      <c r="F281" s="30"/>
      <c r="G281" s="31"/>
      <c r="H281" s="32">
        <f>ROUND(H282+H312+H295,2)</f>
        <v>122772.87</v>
      </c>
      <c r="I281" s="31"/>
      <c r="J281" s="32">
        <f>ROUND(J282+J312+J295,2)</f>
        <v>50814.33</v>
      </c>
      <c r="K281" s="32"/>
      <c r="L281" s="33">
        <f>ROUND(L282+L312+L295,2)</f>
        <v>173587.20000000001</v>
      </c>
    </row>
    <row r="282" spans="1:12" ht="16.5">
      <c r="A282" s="34" t="s">
        <v>53</v>
      </c>
      <c r="B282" s="35"/>
      <c r="C282" s="35"/>
      <c r="D282" s="36" t="s">
        <v>54</v>
      </c>
      <c r="E282" s="35"/>
      <c r="F282" s="37"/>
      <c r="G282" s="38"/>
      <c r="H282" s="39">
        <f>SUM(H283:H293)</f>
        <v>80224.446554030787</v>
      </c>
      <c r="I282" s="38"/>
      <c r="J282" s="39">
        <f>SUM(J283:J293)</f>
        <v>29719.382390785046</v>
      </c>
      <c r="K282" s="39"/>
      <c r="L282" s="40">
        <f>SUM(L283:L293)</f>
        <v>109943.82894481583</v>
      </c>
    </row>
    <row r="283" spans="1:12" s="62" customFormat="1" ht="16.5">
      <c r="A283" s="48" t="s">
        <v>55</v>
      </c>
      <c r="B283" s="23" t="s">
        <v>16</v>
      </c>
      <c r="C283" s="16" t="s">
        <v>56</v>
      </c>
      <c r="D283" s="17" t="s">
        <v>57</v>
      </c>
      <c r="E283" s="18" t="s">
        <v>24</v>
      </c>
      <c r="F283" s="19">
        <v>1</v>
      </c>
      <c r="G283" s="20">
        <f>(VLOOKUP(C283,Planilha7!A23:F4123,4,0)*1.2203)</f>
        <v>492.36664400000001</v>
      </c>
      <c r="H283" s="21">
        <f>F283*G283</f>
        <v>492.36664400000001</v>
      </c>
      <c r="I283" s="20">
        <f>(VLOOKUP(C283,Planilha7!A277:F4377,5,0)*1.2203)</f>
        <v>23.063669999999998</v>
      </c>
      <c r="J283" s="21">
        <f>F283*I283</f>
        <v>23.063669999999998</v>
      </c>
      <c r="K283" s="20">
        <f>G283+I283</f>
        <v>515.43031399999995</v>
      </c>
      <c r="L283" s="22">
        <f>F283*K283</f>
        <v>515.43031399999995</v>
      </c>
    </row>
    <row r="284" spans="1:12" s="62" customFormat="1" ht="16.5">
      <c r="A284" s="48" t="s">
        <v>58</v>
      </c>
      <c r="B284" s="23" t="s">
        <v>16</v>
      </c>
      <c r="C284" s="16" t="s">
        <v>62</v>
      </c>
      <c r="D284" s="17" t="s">
        <v>63</v>
      </c>
      <c r="E284" s="18" t="s">
        <v>24</v>
      </c>
      <c r="F284" s="19">
        <v>1</v>
      </c>
      <c r="G284" s="20">
        <f>(VLOOKUP(C284,Planilha7!A24:F4124,4,0)*1.2203)</f>
        <v>606.03758899999991</v>
      </c>
      <c r="H284" s="21">
        <f t="shared" ref="H284:H293" si="87">F284*G284</f>
        <v>606.03758899999991</v>
      </c>
      <c r="I284" s="20">
        <f>(VLOOKUP(C284,Planilha7!A278:F4378,5,0)*1.2203)</f>
        <v>102.480794</v>
      </c>
      <c r="J284" s="21">
        <f t="shared" ref="J284:J293" si="88">F284*I284</f>
        <v>102.480794</v>
      </c>
      <c r="K284" s="20">
        <f t="shared" ref="K284:K293" si="89">G284+I284</f>
        <v>708.51838299999986</v>
      </c>
      <c r="L284" s="22">
        <f t="shared" ref="L284:L293" si="90">F284*K284</f>
        <v>708.51838299999986</v>
      </c>
    </row>
    <row r="285" spans="1:12" s="62" customFormat="1" ht="33">
      <c r="A285" s="48" t="s">
        <v>61</v>
      </c>
      <c r="B285" s="23" t="s">
        <v>16</v>
      </c>
      <c r="C285" s="16" t="s">
        <v>65</v>
      </c>
      <c r="D285" s="17" t="s">
        <v>66</v>
      </c>
      <c r="E285" s="18" t="s">
        <v>24</v>
      </c>
      <c r="F285" s="19">
        <v>1</v>
      </c>
      <c r="G285" s="20">
        <f>(VLOOKUP(C285,Planilha7!A25:F4125,4,0)*1.2203)</f>
        <v>565.04771200000005</v>
      </c>
      <c r="H285" s="21">
        <f t="shared" si="87"/>
        <v>565.04771200000005</v>
      </c>
      <c r="I285" s="20">
        <f>(VLOOKUP(C285,Planilha7!A279:F4379,5,0)*1.2203)</f>
        <v>61.600743999999992</v>
      </c>
      <c r="J285" s="21">
        <f t="shared" si="88"/>
        <v>61.600743999999992</v>
      </c>
      <c r="K285" s="20">
        <f t="shared" si="89"/>
        <v>626.64845600000001</v>
      </c>
      <c r="L285" s="22">
        <f t="shared" si="90"/>
        <v>626.64845600000001</v>
      </c>
    </row>
    <row r="286" spans="1:12" s="62" customFormat="1" ht="16.5">
      <c r="A286" s="48" t="s">
        <v>64</v>
      </c>
      <c r="B286" s="23" t="s">
        <v>16</v>
      </c>
      <c r="C286" s="16" t="s">
        <v>59</v>
      </c>
      <c r="D286" s="17" t="s">
        <v>60</v>
      </c>
      <c r="E286" s="18" t="s">
        <v>24</v>
      </c>
      <c r="F286" s="19">
        <v>1</v>
      </c>
      <c r="G286" s="20">
        <f>(VLOOKUP(C286,Planilha7!A26:F4126,4,0)*1.2203)</f>
        <v>522.53246000000001</v>
      </c>
      <c r="H286" s="21">
        <f t="shared" si="87"/>
        <v>522.53246000000001</v>
      </c>
      <c r="I286" s="20">
        <f>(VLOOKUP(C286,Planilha7!A280:F4380,5,0)*1.2203)</f>
        <v>23.063669999999998</v>
      </c>
      <c r="J286" s="21">
        <f t="shared" si="88"/>
        <v>23.063669999999998</v>
      </c>
      <c r="K286" s="20">
        <f t="shared" si="89"/>
        <v>545.59613000000002</v>
      </c>
      <c r="L286" s="22">
        <f t="shared" si="90"/>
        <v>545.59613000000002</v>
      </c>
    </row>
    <row r="287" spans="1:12" s="62" customFormat="1" ht="16.5">
      <c r="A287" s="48" t="s">
        <v>67</v>
      </c>
      <c r="B287" s="23" t="s">
        <v>16</v>
      </c>
      <c r="C287" s="16" t="s">
        <v>68</v>
      </c>
      <c r="D287" s="17" t="s">
        <v>69</v>
      </c>
      <c r="E287" s="18" t="s">
        <v>24</v>
      </c>
      <c r="F287" s="19">
        <v>1</v>
      </c>
      <c r="G287" s="20">
        <f>(VLOOKUP(C287,Planilha7!A27:F4127,4,0)*1.2203)</f>
        <v>395.01110999999997</v>
      </c>
      <c r="H287" s="21">
        <f t="shared" si="87"/>
        <v>395.01110999999997</v>
      </c>
      <c r="I287" s="20">
        <f>(VLOOKUP(C287,Planilha7!A281:F4381,5,0)*1.2203)</f>
        <v>76.866697000000002</v>
      </c>
      <c r="J287" s="21">
        <f t="shared" si="88"/>
        <v>76.866697000000002</v>
      </c>
      <c r="K287" s="20">
        <f t="shared" si="89"/>
        <v>471.87780699999996</v>
      </c>
      <c r="L287" s="22">
        <f t="shared" si="90"/>
        <v>471.87780699999996</v>
      </c>
    </row>
    <row r="288" spans="1:12" s="62" customFormat="1" ht="16.5">
      <c r="A288" s="48" t="s">
        <v>70</v>
      </c>
      <c r="B288" s="23" t="s">
        <v>16</v>
      </c>
      <c r="C288" s="16" t="s">
        <v>71</v>
      </c>
      <c r="D288" s="17" t="s">
        <v>72</v>
      </c>
      <c r="E288" s="18" t="s">
        <v>31</v>
      </c>
      <c r="F288" s="19">
        <v>5.35</v>
      </c>
      <c r="G288" s="20">
        <f>(VLOOKUP(C288,Planilha7!A28:F4128,4,0)*1.2203)</f>
        <v>269.18597699999998</v>
      </c>
      <c r="H288" s="21">
        <f t="shared" si="87"/>
        <v>1440.1449769499998</v>
      </c>
      <c r="I288" s="20">
        <f>(VLOOKUP(C288,Planilha7!A282:F4382,5,0)*1.2203)</f>
        <v>115.293944</v>
      </c>
      <c r="J288" s="21">
        <f t="shared" si="88"/>
        <v>616.82260039999994</v>
      </c>
      <c r="K288" s="20">
        <f t="shared" si="89"/>
        <v>384.47992099999999</v>
      </c>
      <c r="L288" s="22">
        <f t="shared" si="90"/>
        <v>2056.9675773499998</v>
      </c>
    </row>
    <row r="289" spans="1:12" s="62" customFormat="1" ht="16.5">
      <c r="A289" s="48" t="s">
        <v>73</v>
      </c>
      <c r="B289" s="23" t="s">
        <v>16</v>
      </c>
      <c r="C289" s="16" t="s">
        <v>74</v>
      </c>
      <c r="D289" s="17" t="s">
        <v>75</v>
      </c>
      <c r="E289" s="18" t="s">
        <v>31</v>
      </c>
      <c r="F289" s="19">
        <v>226.99</v>
      </c>
      <c r="G289" s="20">
        <f>(VLOOKUP(C289,Planilha7!A29:F4129,4,0)*1.2203)</f>
        <v>235.542306</v>
      </c>
      <c r="H289" s="21">
        <f t="shared" si="87"/>
        <v>53465.748038940001</v>
      </c>
      <c r="I289" s="20">
        <f>(VLOOKUP(C289,Planilha7!A283:F4383,5,0)*1.2203)</f>
        <v>102.480794</v>
      </c>
      <c r="J289" s="21">
        <f t="shared" si="88"/>
        <v>23262.115430060003</v>
      </c>
      <c r="K289" s="20">
        <f t="shared" si="89"/>
        <v>338.0231</v>
      </c>
      <c r="L289" s="22">
        <f t="shared" si="90"/>
        <v>76727.863469000004</v>
      </c>
    </row>
    <row r="290" spans="1:12" s="62" customFormat="1" ht="16.5">
      <c r="A290" s="48" t="s">
        <v>76</v>
      </c>
      <c r="B290" s="23" t="s">
        <v>16</v>
      </c>
      <c r="C290" s="16" t="s">
        <v>77</v>
      </c>
      <c r="D290" s="17" t="s">
        <v>78</v>
      </c>
      <c r="E290" s="18" t="s">
        <v>24</v>
      </c>
      <c r="F290" s="19">
        <v>1</v>
      </c>
      <c r="G290" s="20">
        <f>(VLOOKUP(C290,Planilha7!A30:F4130,4,0)*1.2203)</f>
        <v>6353.3333109999994</v>
      </c>
      <c r="H290" s="21">
        <f t="shared" si="87"/>
        <v>6353.3333109999994</v>
      </c>
      <c r="I290" s="20">
        <f>(VLOOKUP(C290,Planilha7!A284:F4384,5,0)*1.2203)</f>
        <v>286.72168799999997</v>
      </c>
      <c r="J290" s="21">
        <f t="shared" si="88"/>
        <v>286.72168799999997</v>
      </c>
      <c r="K290" s="20">
        <f t="shared" si="89"/>
        <v>6640.054998999999</v>
      </c>
      <c r="L290" s="22">
        <f t="shared" si="90"/>
        <v>6640.054998999999</v>
      </c>
    </row>
    <row r="291" spans="1:12" s="62" customFormat="1" ht="16.5">
      <c r="A291" s="48" t="s">
        <v>79</v>
      </c>
      <c r="B291" s="23" t="s">
        <v>16</v>
      </c>
      <c r="C291" s="16" t="s">
        <v>80</v>
      </c>
      <c r="D291" s="17" t="s">
        <v>240</v>
      </c>
      <c r="E291" s="18" t="s">
        <v>19</v>
      </c>
      <c r="F291" s="19">
        <v>112.121205856</v>
      </c>
      <c r="G291" s="20">
        <f>(VLOOKUP(C291,Planilha7!A31:F4131,4,0)*1.2203)</f>
        <v>18.231282</v>
      </c>
      <c r="H291" s="21">
        <f t="shared" si="87"/>
        <v>2044.1133221407874</v>
      </c>
      <c r="I291" s="20">
        <f>(VLOOKUP(C291,Planilha7!A285:F4385,5,0)*1.2203)</f>
        <v>30.129207000000001</v>
      </c>
      <c r="J291" s="21">
        <f t="shared" si="88"/>
        <v>3378.1230203250366</v>
      </c>
      <c r="K291" s="20">
        <f t="shared" si="89"/>
        <v>48.360489000000001</v>
      </c>
      <c r="L291" s="22">
        <f t="shared" si="90"/>
        <v>5422.2363424658242</v>
      </c>
    </row>
    <row r="292" spans="1:12" s="62" customFormat="1" ht="16.5">
      <c r="A292" s="48" t="s">
        <v>82</v>
      </c>
      <c r="B292" s="23" t="s">
        <v>16</v>
      </c>
      <c r="C292" s="16" t="s">
        <v>83</v>
      </c>
      <c r="D292" s="17" t="s">
        <v>84</v>
      </c>
      <c r="E292" s="18" t="s">
        <v>24</v>
      </c>
      <c r="F292" s="19">
        <v>4</v>
      </c>
      <c r="G292" s="20">
        <f>(VLOOKUP(C292,Planilha7!A32:F4132,4,0)*1.2203)</f>
        <v>2819.25909</v>
      </c>
      <c r="H292" s="21">
        <f t="shared" si="87"/>
        <v>11277.03636</v>
      </c>
      <c r="I292" s="20">
        <f>(VLOOKUP(C292,Planilha7!A286:F4386,5,0)*1.2203)</f>
        <v>266.45250499999997</v>
      </c>
      <c r="J292" s="21">
        <f t="shared" si="88"/>
        <v>1065.8100199999999</v>
      </c>
      <c r="K292" s="20">
        <f t="shared" si="89"/>
        <v>3085.7115949999998</v>
      </c>
      <c r="L292" s="22">
        <f t="shared" si="90"/>
        <v>12342.846379999999</v>
      </c>
    </row>
    <row r="293" spans="1:12" s="63" customFormat="1" ht="16.5">
      <c r="A293" s="48" t="s">
        <v>85</v>
      </c>
      <c r="B293" s="23" t="s">
        <v>16</v>
      </c>
      <c r="C293" s="16" t="s">
        <v>210</v>
      </c>
      <c r="D293" s="17" t="s">
        <v>211</v>
      </c>
      <c r="E293" s="18" t="s">
        <v>24</v>
      </c>
      <c r="F293" s="19">
        <v>1</v>
      </c>
      <c r="G293" s="20">
        <f>(VLOOKUP(C293,Planilha7!A33:F4133,4,0)*1.2203)</f>
        <v>3063.0750299999995</v>
      </c>
      <c r="H293" s="21">
        <f t="shared" si="87"/>
        <v>3063.0750299999995</v>
      </c>
      <c r="I293" s="20">
        <f>(VLOOKUP(C293,Planilha7!A287:F4387,5,0)*1.2203)</f>
        <v>822.71405700000003</v>
      </c>
      <c r="J293" s="21">
        <f t="shared" si="88"/>
        <v>822.71405700000003</v>
      </c>
      <c r="K293" s="20">
        <f t="shared" si="89"/>
        <v>3885.7890869999997</v>
      </c>
      <c r="L293" s="22">
        <f t="shared" si="90"/>
        <v>3885.7890869999997</v>
      </c>
    </row>
    <row r="294" spans="1:12" ht="16.5">
      <c r="A294" s="64"/>
      <c r="B294" s="65"/>
      <c r="C294" s="65"/>
      <c r="D294" s="66"/>
      <c r="E294" s="66"/>
      <c r="F294" s="66"/>
      <c r="G294" s="66"/>
      <c r="H294" s="66"/>
      <c r="I294" s="20"/>
      <c r="J294" s="66"/>
      <c r="K294" s="66"/>
      <c r="L294" s="66"/>
    </row>
    <row r="295" spans="1:12" ht="16.5">
      <c r="A295" s="34" t="s">
        <v>88</v>
      </c>
      <c r="B295" s="35"/>
      <c r="C295" s="35"/>
      <c r="D295" s="36" t="s">
        <v>89</v>
      </c>
      <c r="E295" s="35"/>
      <c r="F295" s="37"/>
      <c r="G295" s="38"/>
      <c r="H295" s="39">
        <f>SUM(H296:H310)</f>
        <v>35960.617634909999</v>
      </c>
      <c r="I295" s="38"/>
      <c r="J295" s="39">
        <f>SUM(J296:J310)</f>
        <v>20172.246394989997</v>
      </c>
      <c r="K295" s="39"/>
      <c r="L295" s="40">
        <f>SUM(L296:L310)</f>
        <v>56132.864029900004</v>
      </c>
    </row>
    <row r="296" spans="1:12" s="60" customFormat="1" ht="16.5">
      <c r="A296" s="48" t="s">
        <v>90</v>
      </c>
      <c r="B296" s="23" t="s">
        <v>16</v>
      </c>
      <c r="C296" s="16" t="s">
        <v>91</v>
      </c>
      <c r="D296" s="17" t="s">
        <v>92</v>
      </c>
      <c r="E296" s="18" t="s">
        <v>24</v>
      </c>
      <c r="F296" s="19">
        <v>5</v>
      </c>
      <c r="G296" s="20">
        <f>(VLOOKUP(C296,Planilha7!A23:F4123,4,0)*1.2203)</f>
        <v>103.61567299999999</v>
      </c>
      <c r="H296" s="21">
        <f>F296*G296</f>
        <v>518.07836499999996</v>
      </c>
      <c r="I296" s="20">
        <f>(VLOOKUP(C296,Planilha7!A290:F4390,5,0)*1.2203)</f>
        <v>15.375779999999999</v>
      </c>
      <c r="J296" s="21">
        <f>F296*I296</f>
        <v>76.878899999999987</v>
      </c>
      <c r="K296" s="20">
        <f>G296+I296</f>
        <v>118.99145299999998</v>
      </c>
      <c r="L296" s="22">
        <f>F296*K296</f>
        <v>594.95726499999989</v>
      </c>
    </row>
    <row r="297" spans="1:12" s="60" customFormat="1" ht="16.5">
      <c r="A297" s="48" t="s">
        <v>93</v>
      </c>
      <c r="B297" s="23" t="s">
        <v>16</v>
      </c>
      <c r="C297" s="16" t="s">
        <v>94</v>
      </c>
      <c r="D297" s="17" t="s">
        <v>95</v>
      </c>
      <c r="E297" s="18" t="s">
        <v>24</v>
      </c>
      <c r="F297" s="19">
        <v>4</v>
      </c>
      <c r="G297" s="20">
        <f>(VLOOKUP(C297,Planilha7!A24:F4124,4,0)*1.2203)</f>
        <v>91.961807999999991</v>
      </c>
      <c r="H297" s="21">
        <f t="shared" ref="H297:H310" si="91">F297*G297</f>
        <v>367.84723199999996</v>
      </c>
      <c r="I297" s="20">
        <f>(VLOOKUP(C297,Planilha7!A291:F4391,5,0)*1.2203)</f>
        <v>15.375779999999999</v>
      </c>
      <c r="J297" s="21">
        <f t="shared" ref="J297:J310" si="92">F297*I297</f>
        <v>61.503119999999996</v>
      </c>
      <c r="K297" s="20">
        <f t="shared" ref="K297:K310" si="93">G297+I297</f>
        <v>107.33758799999998</v>
      </c>
      <c r="L297" s="22">
        <f t="shared" ref="L297:L310" si="94">F297*K297</f>
        <v>429.35035199999993</v>
      </c>
    </row>
    <row r="298" spans="1:12" s="60" customFormat="1" ht="16.5">
      <c r="A298" s="48" t="s">
        <v>96</v>
      </c>
      <c r="B298" s="23" t="s">
        <v>16</v>
      </c>
      <c r="C298" s="16" t="s">
        <v>97</v>
      </c>
      <c r="D298" s="17" t="s">
        <v>98</v>
      </c>
      <c r="E298" s="18" t="s">
        <v>24</v>
      </c>
      <c r="F298" s="19">
        <v>4</v>
      </c>
      <c r="G298" s="20">
        <f>(VLOOKUP(C298,Planilha7!A25:F4125,4,0)*1.2203)</f>
        <v>367.85943499999996</v>
      </c>
      <c r="H298" s="21">
        <f t="shared" si="91"/>
        <v>1471.4377399999998</v>
      </c>
      <c r="I298" s="20">
        <f>(VLOOKUP(C298,Planilha7!A292:F4392,5,0)*1.2203)</f>
        <v>15.375779999999999</v>
      </c>
      <c r="J298" s="21">
        <f t="shared" si="92"/>
        <v>61.503119999999996</v>
      </c>
      <c r="K298" s="20">
        <f t="shared" si="93"/>
        <v>383.23521499999998</v>
      </c>
      <c r="L298" s="22">
        <f t="shared" si="94"/>
        <v>1532.9408599999999</v>
      </c>
    </row>
    <row r="299" spans="1:12" s="60" customFormat="1" ht="33">
      <c r="A299" s="48" t="s">
        <v>99</v>
      </c>
      <c r="B299" s="23" t="s">
        <v>16</v>
      </c>
      <c r="C299" s="16" t="s">
        <v>100</v>
      </c>
      <c r="D299" s="17" t="s">
        <v>101</v>
      </c>
      <c r="E299" s="18" t="s">
        <v>24</v>
      </c>
      <c r="F299" s="19">
        <v>1</v>
      </c>
      <c r="G299" s="20">
        <f>(VLOOKUP(C299,Planilha7!A26:F4126,4,0)*1.2203)</f>
        <v>926.90327100000002</v>
      </c>
      <c r="H299" s="21">
        <f t="shared" si="91"/>
        <v>926.90327100000002</v>
      </c>
      <c r="I299" s="20">
        <f>(VLOOKUP(C299,Planilha7!A293:F4393,5,0)*1.2203)</f>
        <v>16.413034999999997</v>
      </c>
      <c r="J299" s="21">
        <f t="shared" si="92"/>
        <v>16.413034999999997</v>
      </c>
      <c r="K299" s="20">
        <f t="shared" si="93"/>
        <v>943.31630600000005</v>
      </c>
      <c r="L299" s="22">
        <f t="shared" si="94"/>
        <v>943.31630600000005</v>
      </c>
    </row>
    <row r="300" spans="1:12" s="60" customFormat="1" ht="33">
      <c r="A300" s="48" t="s">
        <v>102</v>
      </c>
      <c r="B300" s="23" t="s">
        <v>16</v>
      </c>
      <c r="C300" s="16" t="s">
        <v>103</v>
      </c>
      <c r="D300" s="17" t="s">
        <v>104</v>
      </c>
      <c r="E300" s="18" t="s">
        <v>24</v>
      </c>
      <c r="F300" s="19">
        <v>22</v>
      </c>
      <c r="G300" s="20">
        <f>(VLOOKUP(C300,Planilha7!A27:F4127,4,0)*1.2203)</f>
        <v>107.715881</v>
      </c>
      <c r="H300" s="21">
        <f t="shared" si="91"/>
        <v>2369.749382</v>
      </c>
      <c r="I300" s="20">
        <f>(VLOOKUP(C300,Planilha7!A294:F4394,5,0)*1.2203)</f>
        <v>25.626300000000001</v>
      </c>
      <c r="J300" s="21">
        <f t="shared" si="92"/>
        <v>563.77859999999998</v>
      </c>
      <c r="K300" s="20">
        <f t="shared" si="93"/>
        <v>133.34218099999998</v>
      </c>
      <c r="L300" s="22">
        <f t="shared" si="94"/>
        <v>2933.5279819999996</v>
      </c>
    </row>
    <row r="301" spans="1:12" s="60" customFormat="1" ht="16.5">
      <c r="A301" s="48" t="s">
        <v>105</v>
      </c>
      <c r="B301" s="23" t="s">
        <v>21</v>
      </c>
      <c r="C301" s="16" t="s">
        <v>8534</v>
      </c>
      <c r="D301" s="17" t="s">
        <v>8535</v>
      </c>
      <c r="E301" s="18" t="s">
        <v>24</v>
      </c>
      <c r="F301" s="19">
        <v>1</v>
      </c>
      <c r="G301" s="20">
        <f>1232.17*1.2203</f>
        <v>1503.6170509999999</v>
      </c>
      <c r="H301" s="21">
        <f t="shared" si="91"/>
        <v>1503.6170509999999</v>
      </c>
      <c r="I301" s="20">
        <f>108.6*1.2203</f>
        <v>132.52457999999999</v>
      </c>
      <c r="J301" s="21">
        <f t="shared" si="92"/>
        <v>132.52457999999999</v>
      </c>
      <c r="K301" s="20">
        <f t="shared" si="93"/>
        <v>1636.141631</v>
      </c>
      <c r="L301" s="22">
        <f t="shared" si="94"/>
        <v>1636.141631</v>
      </c>
    </row>
    <row r="302" spans="1:12" s="60" customFormat="1" ht="16.5">
      <c r="A302" s="48" t="s">
        <v>106</v>
      </c>
      <c r="B302" s="23" t="s">
        <v>16</v>
      </c>
      <c r="C302" s="16" t="s">
        <v>107</v>
      </c>
      <c r="D302" s="17" t="s">
        <v>108</v>
      </c>
      <c r="E302" s="18" t="s">
        <v>31</v>
      </c>
      <c r="F302" s="19">
        <v>115</v>
      </c>
      <c r="G302" s="20">
        <f>(VLOOKUP(C302,Planilha7!A29:F4129,4,0)*1.2203)</f>
        <v>11.629458999999999</v>
      </c>
      <c r="H302" s="21">
        <f t="shared" si="91"/>
        <v>1337.3877849999999</v>
      </c>
      <c r="I302" s="20">
        <f>(VLOOKUP(C302,Planilha7!A296:F4396,5,0)*1.2203)</f>
        <v>30.739357000000002</v>
      </c>
      <c r="J302" s="21">
        <f t="shared" si="92"/>
        <v>3535.0260550000003</v>
      </c>
      <c r="K302" s="20">
        <f t="shared" si="93"/>
        <v>42.368816000000002</v>
      </c>
      <c r="L302" s="22">
        <f t="shared" si="94"/>
        <v>4872.4138400000002</v>
      </c>
    </row>
    <row r="303" spans="1:12" s="60" customFormat="1" ht="16.5">
      <c r="A303" s="48" t="s">
        <v>109</v>
      </c>
      <c r="B303" s="23" t="s">
        <v>16</v>
      </c>
      <c r="C303" s="16" t="s">
        <v>188</v>
      </c>
      <c r="D303" s="17" t="s">
        <v>189</v>
      </c>
      <c r="E303" s="18" t="s">
        <v>112</v>
      </c>
      <c r="F303" s="19">
        <v>69</v>
      </c>
      <c r="G303" s="20">
        <f>(VLOOKUP(C303,Planilha7!A30:F4130,4,0)*1.2203)</f>
        <v>237.06768099999999</v>
      </c>
      <c r="H303" s="21">
        <f t="shared" si="91"/>
        <v>16357.669989</v>
      </c>
      <c r="I303" s="20">
        <f>(VLOOKUP(C303,Planilha7!A297:F4397,5,0)*1.2203)</f>
        <v>25.626300000000001</v>
      </c>
      <c r="J303" s="21">
        <f t="shared" si="92"/>
        <v>1768.2147</v>
      </c>
      <c r="K303" s="20">
        <f t="shared" si="93"/>
        <v>262.69398100000001</v>
      </c>
      <c r="L303" s="22">
        <f t="shared" si="94"/>
        <v>18125.884689000002</v>
      </c>
    </row>
    <row r="304" spans="1:12" s="60" customFormat="1" ht="16.5">
      <c r="A304" s="48" t="s">
        <v>113</v>
      </c>
      <c r="B304" s="23" t="s">
        <v>16</v>
      </c>
      <c r="C304" s="16" t="s">
        <v>114</v>
      </c>
      <c r="D304" s="17" t="s">
        <v>115</v>
      </c>
      <c r="E304" s="18" t="s">
        <v>31</v>
      </c>
      <c r="F304" s="19">
        <v>230</v>
      </c>
      <c r="G304" s="20">
        <f>(VLOOKUP(C304,Planilha7!A31:F4131,4,0)*1.2203)</f>
        <v>3.0995619999999997</v>
      </c>
      <c r="H304" s="21">
        <f t="shared" si="91"/>
        <v>712.89925999999991</v>
      </c>
      <c r="I304" s="20">
        <f>(VLOOKUP(C304,Planilha7!A298:F4398,5,0)*1.2203)</f>
        <v>2.0501039999999997</v>
      </c>
      <c r="J304" s="21">
        <f t="shared" si="92"/>
        <v>471.52391999999992</v>
      </c>
      <c r="K304" s="20">
        <f t="shared" si="93"/>
        <v>5.1496659999999999</v>
      </c>
      <c r="L304" s="22">
        <f t="shared" si="94"/>
        <v>1184.42318</v>
      </c>
    </row>
    <row r="305" spans="1:12" s="60" customFormat="1" ht="16.5">
      <c r="A305" s="48" t="s">
        <v>116</v>
      </c>
      <c r="B305" s="23" t="s">
        <v>16</v>
      </c>
      <c r="C305" s="16" t="s">
        <v>117</v>
      </c>
      <c r="D305" s="17" t="s">
        <v>118</v>
      </c>
      <c r="E305" s="18" t="s">
        <v>112</v>
      </c>
      <c r="F305" s="19">
        <v>23</v>
      </c>
      <c r="G305" s="20">
        <f>(VLOOKUP(C305,Planilha7!A32:F4132,4,0)*1.2203)</f>
        <v>13.716172</v>
      </c>
      <c r="H305" s="21">
        <f t="shared" si="91"/>
        <v>315.47195599999998</v>
      </c>
      <c r="I305" s="20">
        <f>(VLOOKUP(C305,Planilha7!A299:F4399,5,0)*1.2203)</f>
        <v>15.375779999999999</v>
      </c>
      <c r="J305" s="21">
        <f t="shared" si="92"/>
        <v>353.64293999999995</v>
      </c>
      <c r="K305" s="20">
        <f t="shared" si="93"/>
        <v>29.091951999999999</v>
      </c>
      <c r="L305" s="22">
        <f t="shared" si="94"/>
        <v>669.11489599999993</v>
      </c>
    </row>
    <row r="306" spans="1:12" s="60" customFormat="1" ht="16.5">
      <c r="A306" s="48" t="s">
        <v>119</v>
      </c>
      <c r="B306" s="23" t="s">
        <v>16</v>
      </c>
      <c r="C306" s="16" t="s">
        <v>120</v>
      </c>
      <c r="D306" s="17" t="s">
        <v>121</v>
      </c>
      <c r="E306" s="18" t="s">
        <v>24</v>
      </c>
      <c r="F306" s="19">
        <v>7</v>
      </c>
      <c r="G306" s="20">
        <f>(VLOOKUP(C306,Planilha7!A33:F4133,4,0)*1.2203)</f>
        <v>14.765629999999998</v>
      </c>
      <c r="H306" s="21">
        <f t="shared" si="91"/>
        <v>103.35940999999998</v>
      </c>
      <c r="I306" s="20">
        <f>(VLOOKUP(C306,Planilha7!A300:F4400,5,0)*1.2203)</f>
        <v>10.25052</v>
      </c>
      <c r="J306" s="21">
        <f t="shared" si="92"/>
        <v>71.753640000000004</v>
      </c>
      <c r="K306" s="20">
        <f t="shared" si="93"/>
        <v>25.016149999999996</v>
      </c>
      <c r="L306" s="22">
        <f t="shared" si="94"/>
        <v>175.11304999999999</v>
      </c>
    </row>
    <row r="307" spans="1:12" s="60" customFormat="1" ht="16.5">
      <c r="A307" s="49" t="s">
        <v>122</v>
      </c>
      <c r="B307" s="61" t="s">
        <v>16</v>
      </c>
      <c r="C307" s="41" t="s">
        <v>123</v>
      </c>
      <c r="D307" s="17" t="s">
        <v>124</v>
      </c>
      <c r="E307" s="18" t="s">
        <v>31</v>
      </c>
      <c r="F307" s="42">
        <v>1055.33</v>
      </c>
      <c r="G307" s="20">
        <f>(VLOOKUP(C307,Planilha7!A34:F4134,4,0)*1.2203)</f>
        <v>6.7970709999999999</v>
      </c>
      <c r="H307" s="21">
        <f t="shared" si="91"/>
        <v>7173.1529384299993</v>
      </c>
      <c r="I307" s="20">
        <f>(VLOOKUP(C307,Planilha7!A301:F4401,5,0)*1.2203)</f>
        <v>6.1503119999999996</v>
      </c>
      <c r="J307" s="21">
        <f t="shared" si="92"/>
        <v>6490.6087629599988</v>
      </c>
      <c r="K307" s="20">
        <f t="shared" si="93"/>
        <v>12.947382999999999</v>
      </c>
      <c r="L307" s="22">
        <f t="shared" si="94"/>
        <v>13663.761701389998</v>
      </c>
    </row>
    <row r="308" spans="1:12" s="60" customFormat="1" ht="16.5">
      <c r="A308" s="48" t="s">
        <v>125</v>
      </c>
      <c r="B308" s="23" t="s">
        <v>16</v>
      </c>
      <c r="C308" s="16" t="s">
        <v>126</v>
      </c>
      <c r="D308" s="17" t="s">
        <v>127</v>
      </c>
      <c r="E308" s="18" t="s">
        <v>31</v>
      </c>
      <c r="F308" s="19">
        <v>60.19</v>
      </c>
      <c r="G308" s="20">
        <f>(VLOOKUP(C308,Planilha7!A35:F4135,4,0)*1.2203)</f>
        <v>12.068766999999999</v>
      </c>
      <c r="H308" s="21">
        <f t="shared" si="91"/>
        <v>726.41908572999989</v>
      </c>
      <c r="I308" s="20">
        <f>(VLOOKUP(C308,Planilha7!A302:F4402,5,0)*1.2203)</f>
        <v>30.739357000000002</v>
      </c>
      <c r="J308" s="21">
        <f t="shared" si="92"/>
        <v>1850.20189783</v>
      </c>
      <c r="K308" s="20">
        <f t="shared" si="93"/>
        <v>42.808123999999999</v>
      </c>
      <c r="L308" s="22">
        <f t="shared" si="94"/>
        <v>2576.6209835599998</v>
      </c>
    </row>
    <row r="309" spans="1:12" s="60" customFormat="1" ht="16.5">
      <c r="A309" s="48" t="s">
        <v>128</v>
      </c>
      <c r="B309" s="23" t="s">
        <v>16</v>
      </c>
      <c r="C309" s="16" t="s">
        <v>129</v>
      </c>
      <c r="D309" s="17" t="s">
        <v>130</v>
      </c>
      <c r="E309" s="18" t="s">
        <v>31</v>
      </c>
      <c r="F309" s="19">
        <v>125.81</v>
      </c>
      <c r="G309" s="20">
        <f>(VLOOKUP(C309,Planilha7!A36:F4136,4,0)*1.2203)</f>
        <v>14.948675</v>
      </c>
      <c r="H309" s="21">
        <f t="shared" si="91"/>
        <v>1880.6928017499999</v>
      </c>
      <c r="I309" s="20">
        <f>(VLOOKUP(C309,Planilha7!A303:F4403,5,0)*1.2203)</f>
        <v>35.876819999999995</v>
      </c>
      <c r="J309" s="21">
        <f t="shared" si="92"/>
        <v>4513.6627241999995</v>
      </c>
      <c r="K309" s="20">
        <f t="shared" si="93"/>
        <v>50.825494999999997</v>
      </c>
      <c r="L309" s="22">
        <f t="shared" si="94"/>
        <v>6394.3555259499999</v>
      </c>
    </row>
    <row r="310" spans="1:12" s="60" customFormat="1" ht="16.5">
      <c r="A310" s="48" t="s">
        <v>131</v>
      </c>
      <c r="B310" s="23" t="s">
        <v>16</v>
      </c>
      <c r="C310" s="16" t="s">
        <v>132</v>
      </c>
      <c r="D310" s="17" t="s">
        <v>133</v>
      </c>
      <c r="E310" s="18" t="s">
        <v>112</v>
      </c>
      <c r="F310" s="19">
        <v>8</v>
      </c>
      <c r="G310" s="20">
        <f>(VLOOKUP(C310,Planilha7!A37:F4137,4,0)*1.2203)</f>
        <v>24.491420999999999</v>
      </c>
      <c r="H310" s="21">
        <f t="shared" si="91"/>
        <v>195.93136799999999</v>
      </c>
      <c r="I310" s="20">
        <f>(VLOOKUP(C310,Planilha7!A304:F4404,5,0)*1.2203)</f>
        <v>25.626300000000001</v>
      </c>
      <c r="J310" s="21">
        <f t="shared" si="92"/>
        <v>205.0104</v>
      </c>
      <c r="K310" s="20">
        <f t="shared" si="93"/>
        <v>50.117721000000003</v>
      </c>
      <c r="L310" s="22">
        <f t="shared" si="94"/>
        <v>400.94176800000002</v>
      </c>
    </row>
    <row r="311" spans="1:12" ht="16.5">
      <c r="A311" s="24"/>
      <c r="B311" s="25"/>
      <c r="C311" s="25"/>
      <c r="D311" s="26"/>
      <c r="E311" s="26"/>
      <c r="F311" s="26"/>
      <c r="G311" s="26"/>
      <c r="H311" s="26"/>
      <c r="I311" s="20"/>
      <c r="J311" s="26"/>
      <c r="K311" s="26"/>
      <c r="L311" s="26"/>
    </row>
    <row r="312" spans="1:12" ht="16.5">
      <c r="A312" s="34" t="s">
        <v>134</v>
      </c>
      <c r="B312" s="35"/>
      <c r="C312" s="35"/>
      <c r="D312" s="36" t="s">
        <v>135</v>
      </c>
      <c r="E312" s="35"/>
      <c r="F312" s="37"/>
      <c r="G312" s="38"/>
      <c r="H312" s="39">
        <f>SUM(H313:H317)</f>
        <v>6587.8017529999997</v>
      </c>
      <c r="I312" s="38"/>
      <c r="J312" s="39">
        <f>SUM(J313:J317)</f>
        <v>922.70543899999996</v>
      </c>
      <c r="K312" s="39"/>
      <c r="L312" s="40">
        <f>SUM(L313:L317)</f>
        <v>7510.5071919999991</v>
      </c>
    </row>
    <row r="313" spans="1:12" s="60" customFormat="1" ht="16.5">
      <c r="A313" s="48" t="s">
        <v>136</v>
      </c>
      <c r="B313" s="23" t="s">
        <v>16</v>
      </c>
      <c r="C313" s="16" t="s">
        <v>226</v>
      </c>
      <c r="D313" s="17" t="s">
        <v>227</v>
      </c>
      <c r="E313" s="18" t="s">
        <v>24</v>
      </c>
      <c r="F313" s="19">
        <v>1</v>
      </c>
      <c r="G313" s="20">
        <f>(VLOOKUP(C313,Planilha7!A23:F4123,4,0)*1.2203)</f>
        <v>648.51623200000006</v>
      </c>
      <c r="H313" s="21">
        <f>F313*G313</f>
        <v>648.51623200000006</v>
      </c>
      <c r="I313" s="20">
        <f>(VLOOKUP(C313,Planilha7!A307:F4407,5,0)*1.2203)</f>
        <v>21.562701000000001</v>
      </c>
      <c r="J313" s="21">
        <f>F313*I313</f>
        <v>21.562701000000001</v>
      </c>
      <c r="K313" s="20">
        <f>G313+I313</f>
        <v>670.07893300000001</v>
      </c>
      <c r="L313" s="22">
        <f>F313*K313</f>
        <v>670.07893300000001</v>
      </c>
    </row>
    <row r="314" spans="1:12" s="60" customFormat="1" ht="16.5">
      <c r="A314" s="48" t="s">
        <v>139</v>
      </c>
      <c r="B314" s="23" t="s">
        <v>16</v>
      </c>
      <c r="C314" s="16" t="s">
        <v>137</v>
      </c>
      <c r="D314" s="17" t="s">
        <v>138</v>
      </c>
      <c r="E314" s="18" t="s">
        <v>24</v>
      </c>
      <c r="F314" s="19">
        <v>6</v>
      </c>
      <c r="G314" s="20">
        <f>(VLOOKUP(C314,Planilha7!A24:F4124,4,0)*1.2203)</f>
        <v>261.339448</v>
      </c>
      <c r="H314" s="21">
        <f t="shared" ref="H314:H317" si="95">F314*G314</f>
        <v>1568.0366880000001</v>
      </c>
      <c r="I314" s="20">
        <f>(VLOOKUP(C314,Planilha7!A308:F4408,5,0)*1.2203)</f>
        <v>21.562701000000001</v>
      </c>
      <c r="J314" s="21">
        <f t="shared" ref="J314:J317" si="96">F314*I314</f>
        <v>129.376206</v>
      </c>
      <c r="K314" s="20">
        <f t="shared" ref="K314:K317" si="97">G314+I314</f>
        <v>282.90214900000001</v>
      </c>
      <c r="L314" s="22">
        <f t="shared" ref="L314:L317" si="98">F314*K314</f>
        <v>1697.4128940000001</v>
      </c>
    </row>
    <row r="315" spans="1:12" s="60" customFormat="1" ht="16.5">
      <c r="A315" s="48" t="s">
        <v>142</v>
      </c>
      <c r="B315" s="23" t="s">
        <v>16</v>
      </c>
      <c r="C315" s="16" t="s">
        <v>140</v>
      </c>
      <c r="D315" s="17" t="s">
        <v>141</v>
      </c>
      <c r="E315" s="18" t="s">
        <v>24</v>
      </c>
      <c r="F315" s="19">
        <v>5</v>
      </c>
      <c r="G315" s="20">
        <f>(VLOOKUP(C315,Planilha7!A25:F4125,4,0)*1.2203)</f>
        <v>196.419488</v>
      </c>
      <c r="H315" s="21">
        <f t="shared" si="95"/>
        <v>982.09744000000001</v>
      </c>
      <c r="I315" s="20">
        <f>(VLOOKUP(C315,Planilha7!A309:F4409,5,0)*1.2203)</f>
        <v>21.562701000000001</v>
      </c>
      <c r="J315" s="21">
        <f t="shared" si="96"/>
        <v>107.81350500000001</v>
      </c>
      <c r="K315" s="20">
        <f t="shared" si="97"/>
        <v>217.98218900000001</v>
      </c>
      <c r="L315" s="22">
        <f t="shared" si="98"/>
        <v>1089.9109450000001</v>
      </c>
    </row>
    <row r="316" spans="1:12" s="60" customFormat="1" ht="46.5" customHeight="1">
      <c r="A316" s="49" t="s">
        <v>146</v>
      </c>
      <c r="B316" s="61" t="s">
        <v>16</v>
      </c>
      <c r="C316" s="41" t="s">
        <v>151</v>
      </c>
      <c r="D316" s="17" t="s">
        <v>152</v>
      </c>
      <c r="E316" s="18" t="s">
        <v>24</v>
      </c>
      <c r="F316" s="42">
        <v>35</v>
      </c>
      <c r="G316" s="20">
        <f>(VLOOKUP(C316,Planilha7!A26:F4126,4,0)*1.2203)</f>
        <v>7.4560329999999997</v>
      </c>
      <c r="H316" s="21">
        <f t="shared" si="95"/>
        <v>260.96115499999996</v>
      </c>
      <c r="I316" s="20">
        <f>(VLOOKUP(C316,Planilha7!A310:F4410,5,0)*1.2203)</f>
        <v>6.5774169999999996</v>
      </c>
      <c r="J316" s="21">
        <f t="shared" si="96"/>
        <v>230.20959499999998</v>
      </c>
      <c r="K316" s="20">
        <f t="shared" si="97"/>
        <v>14.033449999999998</v>
      </c>
      <c r="L316" s="22">
        <f t="shared" si="98"/>
        <v>491.17074999999994</v>
      </c>
    </row>
    <row r="317" spans="1:12" s="60" customFormat="1" ht="33">
      <c r="A317" s="48" t="s">
        <v>150</v>
      </c>
      <c r="B317" s="23" t="s">
        <v>16</v>
      </c>
      <c r="C317" s="16" t="s">
        <v>154</v>
      </c>
      <c r="D317" s="17" t="s">
        <v>155</v>
      </c>
      <c r="E317" s="18" t="s">
        <v>112</v>
      </c>
      <c r="F317" s="19">
        <v>2</v>
      </c>
      <c r="G317" s="20">
        <f>(VLOOKUP(C317,Planilha7!A27:F4127,4,0)*1.2203)</f>
        <v>1564.0951189999998</v>
      </c>
      <c r="H317" s="21">
        <f t="shared" si="95"/>
        <v>3128.1902379999997</v>
      </c>
      <c r="I317" s="20">
        <f>(VLOOKUP(C317,Planilha7!A311:F4411,5,0)*1.2203)</f>
        <v>216.87171599999999</v>
      </c>
      <c r="J317" s="21">
        <f t="shared" si="96"/>
        <v>433.74343199999998</v>
      </c>
      <c r="K317" s="20">
        <f t="shared" si="97"/>
        <v>1780.9668349999997</v>
      </c>
      <c r="L317" s="22">
        <f t="shared" si="98"/>
        <v>3561.9336699999994</v>
      </c>
    </row>
    <row r="318" spans="1:12" ht="16.5">
      <c r="A318" s="24"/>
      <c r="B318" s="23"/>
      <c r="C318" s="16"/>
      <c r="D318" s="17"/>
      <c r="E318" s="18"/>
      <c r="F318" s="26"/>
      <c r="G318" s="26"/>
      <c r="H318" s="26"/>
      <c r="I318" s="20"/>
      <c r="J318" s="26"/>
      <c r="K318" s="26"/>
      <c r="L318" s="26"/>
    </row>
    <row r="319" spans="1:12" ht="16.5">
      <c r="A319" s="27" t="s">
        <v>156</v>
      </c>
      <c r="B319" s="28"/>
      <c r="C319" s="28"/>
      <c r="D319" s="29" t="s">
        <v>157</v>
      </c>
      <c r="E319" s="28"/>
      <c r="F319" s="30"/>
      <c r="G319" s="31"/>
      <c r="H319" s="32">
        <f>SUM(H320:H325)</f>
        <v>20830.791455089002</v>
      </c>
      <c r="I319" s="31"/>
      <c r="J319" s="32">
        <f>SUM(J320:J325)</f>
        <v>5351.7862068539889</v>
      </c>
      <c r="K319" s="32"/>
      <c r="L319" s="33">
        <f>SUM(L320:L325)</f>
        <v>26182.577661942996</v>
      </c>
    </row>
    <row r="320" spans="1:12" s="60" customFormat="1" ht="16.5">
      <c r="A320" s="48" t="s">
        <v>158</v>
      </c>
      <c r="B320" s="23" t="s">
        <v>16</v>
      </c>
      <c r="C320" s="16" t="s">
        <v>159</v>
      </c>
      <c r="D320" s="17" t="s">
        <v>160</v>
      </c>
      <c r="E320" s="18" t="s">
        <v>44</v>
      </c>
      <c r="F320" s="19">
        <v>23.5673420105567</v>
      </c>
      <c r="G320" s="20">
        <f>(VLOOKUP(C320,Planilha7!A23:F4123,4,0)*1.2203)</f>
        <v>0</v>
      </c>
      <c r="H320" s="21">
        <f>F320*G320</f>
        <v>0</v>
      </c>
      <c r="I320" s="20">
        <f>(VLOOKUP(C320,Planilha7!A314:F4414,5,0)*1.2203)</f>
        <v>19.073288999999999</v>
      </c>
      <c r="J320" s="21">
        <f>F320*I320</f>
        <v>449.50672512918896</v>
      </c>
      <c r="K320" s="20">
        <f>G320+I320</f>
        <v>19.073288999999999</v>
      </c>
      <c r="L320" s="22">
        <f>F320*K320</f>
        <v>449.50672512918896</v>
      </c>
    </row>
    <row r="321" spans="1:13" s="60" customFormat="1" ht="16.5">
      <c r="A321" s="48" t="s">
        <v>161</v>
      </c>
      <c r="B321" s="23" t="s">
        <v>16</v>
      </c>
      <c r="C321" s="16" t="s">
        <v>192</v>
      </c>
      <c r="D321" s="17" t="s">
        <v>193</v>
      </c>
      <c r="E321" s="18" t="s">
        <v>44</v>
      </c>
      <c r="F321" s="19">
        <v>4.1532</v>
      </c>
      <c r="G321" s="20">
        <f>(VLOOKUP(C321,Planilha7!A24:F4124,4,0)*1.2203)</f>
        <v>311.969695</v>
      </c>
      <c r="H321" s="21">
        <f t="shared" ref="H321:H325" si="99">F321*G321</f>
        <v>1295.672537274</v>
      </c>
      <c r="I321" s="20">
        <f>(VLOOKUP(C321,Planilha7!A315:F4415,5,0)*1.2203)</f>
        <v>51.106164</v>
      </c>
      <c r="J321" s="21">
        <f t="shared" ref="J321:J325" si="100">F321*I321</f>
        <v>212.2541203248</v>
      </c>
      <c r="K321" s="20">
        <f t="shared" ref="K321:K325" si="101">G321+I321</f>
        <v>363.07585899999998</v>
      </c>
      <c r="L321" s="22">
        <f t="shared" ref="L321:L325" si="102">F321*K321</f>
        <v>1507.9266575987999</v>
      </c>
    </row>
    <row r="322" spans="1:13" s="60" customFormat="1" ht="16.5">
      <c r="A322" s="48" t="s">
        <v>164</v>
      </c>
      <c r="B322" s="23" t="s">
        <v>16</v>
      </c>
      <c r="C322" s="16" t="s">
        <v>165</v>
      </c>
      <c r="D322" s="17" t="s">
        <v>166</v>
      </c>
      <c r="E322" s="18" t="s">
        <v>19</v>
      </c>
      <c r="F322" s="19">
        <v>12.65</v>
      </c>
      <c r="G322" s="20">
        <f>(VLOOKUP(C322,Planilha7!A25:F4125,4,0)*1.2203)</f>
        <v>0</v>
      </c>
      <c r="H322" s="21">
        <f t="shared" si="99"/>
        <v>0</v>
      </c>
      <c r="I322" s="20">
        <f>(VLOOKUP(C322,Planilha7!A316:F4416,5,0)*1.2203)</f>
        <v>45.285332999999994</v>
      </c>
      <c r="J322" s="21">
        <f t="shared" si="100"/>
        <v>572.85946244999991</v>
      </c>
      <c r="K322" s="20">
        <f t="shared" si="101"/>
        <v>45.285332999999994</v>
      </c>
      <c r="L322" s="22">
        <f t="shared" si="102"/>
        <v>572.85946244999991</v>
      </c>
    </row>
    <row r="323" spans="1:13" s="60" customFormat="1" ht="16.5">
      <c r="A323" s="48" t="s">
        <v>167</v>
      </c>
      <c r="B323" s="23" t="s">
        <v>21</v>
      </c>
      <c r="C323" s="16" t="s">
        <v>196</v>
      </c>
      <c r="D323" s="17" t="s">
        <v>197</v>
      </c>
      <c r="E323" s="18" t="s">
        <v>24</v>
      </c>
      <c r="F323" s="19">
        <v>1</v>
      </c>
      <c r="G323" s="20">
        <f>38.87*1.2203</f>
        <v>47.433060999999995</v>
      </c>
      <c r="H323" s="21">
        <f t="shared" si="99"/>
        <v>47.433060999999995</v>
      </c>
      <c r="I323" s="20">
        <f>1.29*1.2203</f>
        <v>1.574187</v>
      </c>
      <c r="J323" s="21">
        <f t="shared" si="100"/>
        <v>1.574187</v>
      </c>
      <c r="K323" s="20">
        <f t="shared" si="101"/>
        <v>49.007247999999997</v>
      </c>
      <c r="L323" s="22">
        <f t="shared" si="102"/>
        <v>49.007247999999997</v>
      </c>
    </row>
    <row r="324" spans="1:13" s="60" customFormat="1" ht="16.5">
      <c r="A324" s="48" t="s">
        <v>170</v>
      </c>
      <c r="B324" s="23" t="s">
        <v>21</v>
      </c>
      <c r="C324" s="16" t="s">
        <v>235</v>
      </c>
      <c r="D324" s="17" t="s">
        <v>236</v>
      </c>
      <c r="E324" s="18" t="s">
        <v>31</v>
      </c>
      <c r="F324" s="19">
        <v>32.450000000000003</v>
      </c>
      <c r="G324" s="20">
        <f>492.129*1.2203</f>
        <v>600.54501870000001</v>
      </c>
      <c r="H324" s="21">
        <f t="shared" si="99"/>
        <v>19487.685856815002</v>
      </c>
      <c r="I324" s="20">
        <f>18.37*1.2203</f>
        <v>22.416910999999999</v>
      </c>
      <c r="J324" s="21">
        <f t="shared" si="100"/>
        <v>727.42876195000008</v>
      </c>
      <c r="K324" s="20">
        <f t="shared" si="101"/>
        <v>622.96192970000004</v>
      </c>
      <c r="L324" s="22">
        <f t="shared" si="102"/>
        <v>20215.114618765005</v>
      </c>
    </row>
    <row r="325" spans="1:13" s="60" customFormat="1" ht="34.5" customHeight="1">
      <c r="A325" s="49" t="s">
        <v>200</v>
      </c>
      <c r="B325" s="50" t="s">
        <v>21</v>
      </c>
      <c r="C325" s="16" t="s">
        <v>320</v>
      </c>
      <c r="D325" s="17" t="s">
        <v>321</v>
      </c>
      <c r="E325" s="18" t="s">
        <v>24</v>
      </c>
      <c r="F325" s="19">
        <v>15</v>
      </c>
      <c r="G325" s="20">
        <f>0*1.2203</f>
        <v>0</v>
      </c>
      <c r="H325" s="21">
        <f t="shared" si="99"/>
        <v>0</v>
      </c>
      <c r="I325" s="20">
        <f>185.1*1.2203</f>
        <v>225.87752999999998</v>
      </c>
      <c r="J325" s="21">
        <f t="shared" si="100"/>
        <v>3388.1629499999999</v>
      </c>
      <c r="K325" s="20">
        <f t="shared" si="101"/>
        <v>225.87752999999998</v>
      </c>
      <c r="L325" s="22">
        <f t="shared" si="102"/>
        <v>3388.1629499999999</v>
      </c>
    </row>
    <row r="326" spans="1:13" ht="17.25" thickBot="1">
      <c r="A326" s="43"/>
      <c r="B326" s="44"/>
      <c r="C326" s="44"/>
      <c r="D326" s="45"/>
      <c r="E326" s="45"/>
      <c r="F326" s="46"/>
      <c r="G326" s="47"/>
      <c r="H326" s="47"/>
      <c r="I326" s="20"/>
      <c r="J326" s="47"/>
      <c r="K326" s="47"/>
      <c r="L326" s="47"/>
    </row>
    <row r="327" spans="1:13" ht="18">
      <c r="A327" s="197" t="s">
        <v>171</v>
      </c>
      <c r="B327" s="197"/>
      <c r="C327" s="197"/>
      <c r="D327" s="197"/>
      <c r="E327" s="197"/>
      <c r="F327" s="197"/>
      <c r="G327" s="188">
        <f>ROUND(H271+H281+H319,2)</f>
        <v>150210.46</v>
      </c>
      <c r="H327" s="188"/>
      <c r="I327" s="188">
        <f>ROUND(J271+J281+J319,2)</f>
        <v>60241.54</v>
      </c>
      <c r="J327" s="188"/>
      <c r="K327" s="198">
        <f>SUM(L319,L281,L271)</f>
        <v>210451.99818971299</v>
      </c>
      <c r="L327" s="198"/>
      <c r="M327" s="168">
        <f>I327+G327</f>
        <v>210452</v>
      </c>
    </row>
    <row r="328" spans="1:13">
      <c r="A328" s="206"/>
      <c r="B328" s="206"/>
      <c r="C328" s="206"/>
      <c r="D328" s="206"/>
      <c r="E328" s="206"/>
      <c r="F328" s="206"/>
      <c r="G328" s="206"/>
      <c r="H328" s="206"/>
      <c r="I328" s="206" t="e">
        <f>VLOOKUP(C328,Planilha7!A322:F4422,5,0)</f>
        <v>#N/A</v>
      </c>
      <c r="J328" s="206"/>
      <c r="K328" s="206"/>
      <c r="L328" s="206"/>
      <c r="M328" s="167">
        <f>M327-K327</f>
        <v>1.8102870089933276E-3</v>
      </c>
    </row>
    <row r="329" spans="1:13" ht="15.75">
      <c r="A329" s="203" t="s">
        <v>242</v>
      </c>
      <c r="B329" s="203"/>
      <c r="C329" s="203"/>
      <c r="D329" s="203"/>
      <c r="E329" s="203"/>
      <c r="F329" s="203"/>
      <c r="G329" s="203"/>
      <c r="H329" s="203"/>
      <c r="I329" s="203" t="e">
        <f>VLOOKUP(C329,Planilha7!A323:F4423,5,0)</f>
        <v>#N/A</v>
      </c>
      <c r="J329" s="203"/>
      <c r="K329" s="203"/>
      <c r="L329" s="203"/>
    </row>
    <row r="330" spans="1:13" ht="16.5">
      <c r="A330" s="27" t="s">
        <v>13</v>
      </c>
      <c r="B330" s="28"/>
      <c r="C330" s="28"/>
      <c r="D330" s="29" t="s">
        <v>14</v>
      </c>
      <c r="E330" s="28"/>
      <c r="F330" s="30"/>
      <c r="G330" s="31"/>
      <c r="H330" s="32">
        <f>H331</f>
        <v>6480.1578696999995</v>
      </c>
      <c r="I330" s="31"/>
      <c r="J330" s="32">
        <f>J331</f>
        <v>3691.0143193399999</v>
      </c>
      <c r="K330" s="32"/>
      <c r="L330" s="33">
        <f>L331</f>
        <v>10171.17218904</v>
      </c>
    </row>
    <row r="331" spans="1:13" ht="16.5">
      <c r="A331" s="34" t="s">
        <v>15</v>
      </c>
      <c r="B331" s="35"/>
      <c r="C331" s="35"/>
      <c r="D331" s="36" t="s">
        <v>173</v>
      </c>
      <c r="E331" s="35"/>
      <c r="F331" s="37"/>
      <c r="G331" s="38"/>
      <c r="H331" s="39">
        <f>SUM(H332:H339)</f>
        <v>6480.1578696999995</v>
      </c>
      <c r="I331" s="38"/>
      <c r="J331" s="39">
        <f>SUM(J332:J339)</f>
        <v>3691.0143193399999</v>
      </c>
      <c r="K331" s="39"/>
      <c r="L331" s="40">
        <f>SUM(L332:L339)</f>
        <v>10171.17218904</v>
      </c>
    </row>
    <row r="332" spans="1:13" s="60" customFormat="1" ht="16.5">
      <c r="A332" s="48" t="s">
        <v>174</v>
      </c>
      <c r="B332" s="23" t="s">
        <v>16</v>
      </c>
      <c r="C332" s="16" t="s">
        <v>17</v>
      </c>
      <c r="D332" s="17" t="s">
        <v>18</v>
      </c>
      <c r="E332" s="18" t="s">
        <v>19</v>
      </c>
      <c r="F332" s="19">
        <v>6</v>
      </c>
      <c r="G332" s="20">
        <f>(VLOOKUP(C332,Planilha7!A23:F4123,4,0)*1.2203)</f>
        <v>691.81247599999995</v>
      </c>
      <c r="H332" s="21">
        <f>F332*G332</f>
        <v>4150.8748559999995</v>
      </c>
      <c r="I332" s="20">
        <f>(VLOOKUP(C332,Planilha7!A132:F4232,5,0)*1.2203)</f>
        <v>93.853272999999987</v>
      </c>
      <c r="J332" s="21">
        <f>F332*I332</f>
        <v>563.1196379999999</v>
      </c>
      <c r="K332" s="20">
        <f>G332+I332</f>
        <v>785.66574899999989</v>
      </c>
      <c r="L332" s="22">
        <f>F332*K332</f>
        <v>4713.9944939999996</v>
      </c>
    </row>
    <row r="333" spans="1:13" s="60" customFormat="1" ht="16.5">
      <c r="A333" s="48" t="s">
        <v>175</v>
      </c>
      <c r="B333" s="23" t="s">
        <v>21</v>
      </c>
      <c r="C333" s="16" t="s">
        <v>22</v>
      </c>
      <c r="D333" s="17" t="s">
        <v>23</v>
      </c>
      <c r="E333" s="18" t="s">
        <v>24</v>
      </c>
      <c r="F333" s="19">
        <v>1</v>
      </c>
      <c r="G333" s="20">
        <f>1515.5*1.2203</f>
        <v>1849.36465</v>
      </c>
      <c r="H333" s="21">
        <f t="shared" ref="H333:H339" si="103">F333*G333</f>
        <v>1849.36465</v>
      </c>
      <c r="I333" s="20">
        <f>394.785*1.2203</f>
        <v>481.75613550000003</v>
      </c>
      <c r="J333" s="21">
        <f t="shared" ref="J333:J339" si="104">F333*I333</f>
        <v>481.75613550000003</v>
      </c>
      <c r="K333" s="20">
        <f t="shared" ref="K333:K339" si="105">G333+I333</f>
        <v>2331.1207855000002</v>
      </c>
      <c r="L333" s="22">
        <f t="shared" ref="L333:L339" si="106">F333*K333</f>
        <v>2331.1207855000002</v>
      </c>
    </row>
    <row r="334" spans="1:13" s="60" customFormat="1" ht="16.5">
      <c r="A334" s="48" t="s">
        <v>176</v>
      </c>
      <c r="B334" s="23" t="s">
        <v>16</v>
      </c>
      <c r="C334" s="16" t="s">
        <v>39</v>
      </c>
      <c r="D334" s="17" t="s">
        <v>40</v>
      </c>
      <c r="E334" s="18" t="s">
        <v>19</v>
      </c>
      <c r="F334" s="19">
        <v>18.164999999999999</v>
      </c>
      <c r="G334" s="20">
        <f>(VLOOKUP(C334,Planilha7!A25:F4125,4,0)*1.2203)</f>
        <v>0</v>
      </c>
      <c r="H334" s="21">
        <f t="shared" si="103"/>
        <v>0</v>
      </c>
      <c r="I334" s="20">
        <f>(VLOOKUP(C334,Planilha7!A134:F4234,5,0)*1.2203)</f>
        <v>31.703393999999999</v>
      </c>
      <c r="J334" s="21">
        <f t="shared" si="104"/>
        <v>575.89215201000002</v>
      </c>
      <c r="K334" s="20">
        <f t="shared" si="105"/>
        <v>31.703393999999999</v>
      </c>
      <c r="L334" s="22">
        <f t="shared" si="106"/>
        <v>575.89215201000002</v>
      </c>
    </row>
    <row r="335" spans="1:13" s="60" customFormat="1" ht="16.5">
      <c r="A335" s="48" t="s">
        <v>177</v>
      </c>
      <c r="B335" s="23" t="s">
        <v>16</v>
      </c>
      <c r="C335" s="16" t="s">
        <v>42</v>
      </c>
      <c r="D335" s="17" t="s">
        <v>43</v>
      </c>
      <c r="E335" s="18" t="s">
        <v>44</v>
      </c>
      <c r="F335" s="19">
        <v>0.40500000000000003</v>
      </c>
      <c r="G335" s="20">
        <f>(VLOOKUP(C335,Planilha7!A26:F4126,4,0)*1.2203)</f>
        <v>0</v>
      </c>
      <c r="H335" s="21">
        <f t="shared" si="103"/>
        <v>0</v>
      </c>
      <c r="I335" s="20">
        <f>(VLOOKUP(C335,Planilha7!A135:F4235,5,0)*1.2203)</f>
        <v>81.760099999999994</v>
      </c>
      <c r="J335" s="21">
        <f t="shared" si="104"/>
        <v>33.112840499999997</v>
      </c>
      <c r="K335" s="20">
        <f t="shared" si="105"/>
        <v>81.760099999999994</v>
      </c>
      <c r="L335" s="22">
        <f t="shared" si="106"/>
        <v>33.112840499999997</v>
      </c>
    </row>
    <row r="336" spans="1:13" s="60" customFormat="1" ht="16.5">
      <c r="A336" s="48" t="s">
        <v>180</v>
      </c>
      <c r="B336" s="23" t="s">
        <v>16</v>
      </c>
      <c r="C336" s="16" t="s">
        <v>243</v>
      </c>
      <c r="D336" s="17" t="s">
        <v>244</v>
      </c>
      <c r="E336" s="18" t="s">
        <v>31</v>
      </c>
      <c r="F336" s="19">
        <v>75.28</v>
      </c>
      <c r="G336" s="20">
        <f>(VLOOKUP(C336,Planilha7!A27:F4127,4,0)*1.2203)</f>
        <v>0</v>
      </c>
      <c r="H336" s="21">
        <f t="shared" si="103"/>
        <v>0</v>
      </c>
      <c r="I336" s="20">
        <f>(VLOOKUP(C336,Planilha7!A136:F4236,5,0)*1.2203)</f>
        <v>7.4560329999999997</v>
      </c>
      <c r="J336" s="21">
        <f t="shared" si="104"/>
        <v>561.29016423999997</v>
      </c>
      <c r="K336" s="20">
        <f t="shared" si="105"/>
        <v>7.4560329999999997</v>
      </c>
      <c r="L336" s="22">
        <f t="shared" si="106"/>
        <v>561.29016423999997</v>
      </c>
    </row>
    <row r="337" spans="1:12" s="60" customFormat="1" ht="16.5">
      <c r="A337" s="48" t="s">
        <v>181</v>
      </c>
      <c r="B337" s="23" t="s">
        <v>16</v>
      </c>
      <c r="C337" s="16" t="s">
        <v>46</v>
      </c>
      <c r="D337" s="17" t="s">
        <v>47</v>
      </c>
      <c r="E337" s="18" t="s">
        <v>44</v>
      </c>
      <c r="F337" s="19">
        <v>10.523999999999999</v>
      </c>
      <c r="G337" s="20">
        <f>(VLOOKUP(C337,Planilha7!A28:F4128,4,0)*1.2203)</f>
        <v>0</v>
      </c>
      <c r="H337" s="21">
        <f t="shared" si="103"/>
        <v>0</v>
      </c>
      <c r="I337" s="20">
        <f>(VLOOKUP(C337,Planilha7!A137:F4237,5,0)*1.2203)</f>
        <v>61.320074999999996</v>
      </c>
      <c r="J337" s="21">
        <f t="shared" si="104"/>
        <v>645.33246929999996</v>
      </c>
      <c r="K337" s="20">
        <f t="shared" si="105"/>
        <v>61.320074999999996</v>
      </c>
      <c r="L337" s="22">
        <f t="shared" si="106"/>
        <v>645.33246929999996</v>
      </c>
    </row>
    <row r="338" spans="1:12" s="60" customFormat="1" ht="16.5">
      <c r="A338" s="48" t="s">
        <v>184</v>
      </c>
      <c r="B338" s="23" t="s">
        <v>16</v>
      </c>
      <c r="C338" s="16" t="s">
        <v>182</v>
      </c>
      <c r="D338" s="17" t="s">
        <v>183</v>
      </c>
      <c r="E338" s="18" t="s">
        <v>44</v>
      </c>
      <c r="F338" s="19">
        <v>3.4815999999999998</v>
      </c>
      <c r="G338" s="20">
        <f>(VLOOKUP(C338,Planilha7!A29:F4129,4,0)*1.2203)</f>
        <v>0</v>
      </c>
      <c r="H338" s="21">
        <f t="shared" si="103"/>
        <v>0</v>
      </c>
      <c r="I338" s="20">
        <f>(VLOOKUP(C338,Planilha7!A138:F4238,5,0)*1.2203)</f>
        <v>224.84027499999999</v>
      </c>
      <c r="J338" s="21">
        <f t="shared" si="104"/>
        <v>782.80390143999989</v>
      </c>
      <c r="K338" s="20">
        <f t="shared" si="105"/>
        <v>224.84027499999999</v>
      </c>
      <c r="L338" s="22">
        <f t="shared" si="106"/>
        <v>782.80390143999989</v>
      </c>
    </row>
    <row r="339" spans="1:12" s="60" customFormat="1" ht="33">
      <c r="A339" s="48" t="s">
        <v>223</v>
      </c>
      <c r="B339" s="23" t="s">
        <v>16</v>
      </c>
      <c r="C339" s="16" t="s">
        <v>49</v>
      </c>
      <c r="D339" s="17" t="s">
        <v>50</v>
      </c>
      <c r="E339" s="18" t="s">
        <v>44</v>
      </c>
      <c r="F339" s="19">
        <v>3.89</v>
      </c>
      <c r="G339" s="20">
        <f>(VLOOKUP(C339,Planilha7!A30:F4130,4,0)*1.2203)</f>
        <v>123.37232999999999</v>
      </c>
      <c r="H339" s="21">
        <f t="shared" si="103"/>
        <v>479.91836369999999</v>
      </c>
      <c r="I339" s="20">
        <f>(VLOOKUP(C339,Planilha7!A139:F4239,5,0)*1.2203)</f>
        <v>12.264015000000001</v>
      </c>
      <c r="J339" s="21">
        <f t="shared" si="104"/>
        <v>47.707018350000006</v>
      </c>
      <c r="K339" s="20">
        <f t="shared" si="105"/>
        <v>135.63634500000001</v>
      </c>
      <c r="L339" s="22">
        <f t="shared" si="106"/>
        <v>527.62538204999998</v>
      </c>
    </row>
    <row r="340" spans="1:12" ht="16.5">
      <c r="A340" s="24"/>
      <c r="B340" s="25"/>
      <c r="C340" s="25"/>
      <c r="D340" s="26"/>
      <c r="E340" s="26"/>
      <c r="F340" s="26"/>
      <c r="G340" s="26"/>
      <c r="H340" s="26"/>
      <c r="I340" s="20"/>
      <c r="J340" s="26"/>
      <c r="K340" s="26"/>
      <c r="L340" s="26"/>
    </row>
    <row r="341" spans="1:12" ht="16.5">
      <c r="A341" s="27" t="s">
        <v>51</v>
      </c>
      <c r="B341" s="28"/>
      <c r="C341" s="28"/>
      <c r="D341" s="29" t="s">
        <v>52</v>
      </c>
      <c r="E341" s="28"/>
      <c r="F341" s="30"/>
      <c r="G341" s="31"/>
      <c r="H341" s="32">
        <f>ROUND(H342+H372+H355,2)</f>
        <v>136081.98000000001</v>
      </c>
      <c r="I341" s="31"/>
      <c r="J341" s="32">
        <f>ROUND(J342+J372+J355,2)</f>
        <v>54330.47</v>
      </c>
      <c r="K341" s="32"/>
      <c r="L341" s="33">
        <f>ROUND(L342+L372+L355,2)</f>
        <v>190412.45</v>
      </c>
    </row>
    <row r="342" spans="1:12" ht="16.5">
      <c r="A342" s="34" t="s">
        <v>53</v>
      </c>
      <c r="B342" s="35"/>
      <c r="C342" s="35"/>
      <c r="D342" s="36" t="s">
        <v>54</v>
      </c>
      <c r="E342" s="35"/>
      <c r="F342" s="37"/>
      <c r="G342" s="38"/>
      <c r="H342" s="39">
        <f>SUM(H343:H353)</f>
        <v>86089.814501530069</v>
      </c>
      <c r="I342" s="38"/>
      <c r="J342" s="39">
        <f>SUM(J343:J353)</f>
        <v>31444.009682264477</v>
      </c>
      <c r="K342" s="39"/>
      <c r="L342" s="40">
        <f>SUM(L343:L353)</f>
        <v>117533.82418379454</v>
      </c>
    </row>
    <row r="343" spans="1:12" s="60" customFormat="1" ht="16.5">
      <c r="A343" s="48" t="s">
        <v>55</v>
      </c>
      <c r="B343" s="23" t="s">
        <v>16</v>
      </c>
      <c r="C343" s="16" t="s">
        <v>56</v>
      </c>
      <c r="D343" s="17" t="s">
        <v>57</v>
      </c>
      <c r="E343" s="18" t="s">
        <v>24</v>
      </c>
      <c r="F343" s="19">
        <v>1</v>
      </c>
      <c r="G343" s="20">
        <f>(VLOOKUP(C343,Planilha7!A23:F4123,4,0)*1.2203)</f>
        <v>492.36664400000001</v>
      </c>
      <c r="H343" s="21">
        <f>F343*G343</f>
        <v>492.36664400000001</v>
      </c>
      <c r="I343" s="20">
        <f>(VLOOKUP(C343,Planilha7!A337:F4437,5,0)*1.2203)</f>
        <v>23.063669999999998</v>
      </c>
      <c r="J343" s="21">
        <f>F343*I343</f>
        <v>23.063669999999998</v>
      </c>
      <c r="K343" s="20">
        <f>G343+I343</f>
        <v>515.43031399999995</v>
      </c>
      <c r="L343" s="22">
        <f>F343*K343</f>
        <v>515.43031399999995</v>
      </c>
    </row>
    <row r="344" spans="1:12" s="60" customFormat="1" ht="16.5">
      <c r="A344" s="48" t="s">
        <v>58</v>
      </c>
      <c r="B344" s="23" t="s">
        <v>16</v>
      </c>
      <c r="C344" s="16" t="s">
        <v>62</v>
      </c>
      <c r="D344" s="17" t="s">
        <v>63</v>
      </c>
      <c r="E344" s="18" t="s">
        <v>24</v>
      </c>
      <c r="F344" s="19">
        <v>1</v>
      </c>
      <c r="G344" s="20">
        <f>(VLOOKUP(C344,Planilha7!A24:F4124,4,0)*1.2203)</f>
        <v>606.03758899999991</v>
      </c>
      <c r="H344" s="21">
        <f t="shared" ref="H344:H353" si="107">F344*G344</f>
        <v>606.03758899999991</v>
      </c>
      <c r="I344" s="20">
        <f>(VLOOKUP(C344,Planilha7!A338:F4438,5,0)*1.2203)</f>
        <v>102.480794</v>
      </c>
      <c r="J344" s="21">
        <f t="shared" ref="J344:J353" si="108">F344*I344</f>
        <v>102.480794</v>
      </c>
      <c r="K344" s="20">
        <f t="shared" ref="K344:K353" si="109">G344+I344</f>
        <v>708.51838299999986</v>
      </c>
      <c r="L344" s="22">
        <f t="shared" ref="L344:L353" si="110">F344*K344</f>
        <v>708.51838299999986</v>
      </c>
    </row>
    <row r="345" spans="1:12" s="60" customFormat="1" ht="33">
      <c r="A345" s="48" t="s">
        <v>61</v>
      </c>
      <c r="B345" s="23" t="s">
        <v>16</v>
      </c>
      <c r="C345" s="16" t="s">
        <v>65</v>
      </c>
      <c r="D345" s="17" t="s">
        <v>66</v>
      </c>
      <c r="E345" s="18" t="s">
        <v>24</v>
      </c>
      <c r="F345" s="19">
        <v>1</v>
      </c>
      <c r="G345" s="20">
        <f>(VLOOKUP(C345,Planilha7!A25:F4125,4,0)*1.2203)</f>
        <v>565.04771200000005</v>
      </c>
      <c r="H345" s="21">
        <f t="shared" si="107"/>
        <v>565.04771200000005</v>
      </c>
      <c r="I345" s="20">
        <f>(VLOOKUP(C345,Planilha7!A339:F4439,5,0)*1.2203)</f>
        <v>61.600743999999992</v>
      </c>
      <c r="J345" s="21">
        <f t="shared" si="108"/>
        <v>61.600743999999992</v>
      </c>
      <c r="K345" s="20">
        <f t="shared" si="109"/>
        <v>626.64845600000001</v>
      </c>
      <c r="L345" s="22">
        <f t="shared" si="110"/>
        <v>626.64845600000001</v>
      </c>
    </row>
    <row r="346" spans="1:12" s="60" customFormat="1" ht="16.5">
      <c r="A346" s="48" t="s">
        <v>64</v>
      </c>
      <c r="B346" s="23" t="s">
        <v>16</v>
      </c>
      <c r="C346" s="16" t="s">
        <v>59</v>
      </c>
      <c r="D346" s="17" t="s">
        <v>60</v>
      </c>
      <c r="E346" s="18" t="s">
        <v>24</v>
      </c>
      <c r="F346" s="19">
        <v>1</v>
      </c>
      <c r="G346" s="20">
        <f>(VLOOKUP(C346,Planilha7!A26:F4126,4,0)*1.2203)</f>
        <v>522.53246000000001</v>
      </c>
      <c r="H346" s="21">
        <f t="shared" si="107"/>
        <v>522.53246000000001</v>
      </c>
      <c r="I346" s="20">
        <f>(VLOOKUP(C346,Planilha7!A340:F4440,5,0)*1.2203)</f>
        <v>23.063669999999998</v>
      </c>
      <c r="J346" s="21">
        <f t="shared" si="108"/>
        <v>23.063669999999998</v>
      </c>
      <c r="K346" s="20">
        <f t="shared" si="109"/>
        <v>545.59613000000002</v>
      </c>
      <c r="L346" s="22">
        <f t="shared" si="110"/>
        <v>545.59613000000002</v>
      </c>
    </row>
    <row r="347" spans="1:12" s="60" customFormat="1" ht="16.5">
      <c r="A347" s="48" t="s">
        <v>67</v>
      </c>
      <c r="B347" s="23" t="s">
        <v>16</v>
      </c>
      <c r="C347" s="16" t="s">
        <v>68</v>
      </c>
      <c r="D347" s="17" t="s">
        <v>69</v>
      </c>
      <c r="E347" s="18" t="s">
        <v>24</v>
      </c>
      <c r="F347" s="19">
        <v>1</v>
      </c>
      <c r="G347" s="20">
        <f>(VLOOKUP(C347,Planilha7!A27:F4127,4,0)*1.2203)</f>
        <v>395.01110999999997</v>
      </c>
      <c r="H347" s="21">
        <f t="shared" si="107"/>
        <v>395.01110999999997</v>
      </c>
      <c r="I347" s="20">
        <f>(VLOOKUP(C347,Planilha7!A341:F4441,5,0)*1.2203)</f>
        <v>76.866697000000002</v>
      </c>
      <c r="J347" s="21">
        <f t="shared" si="108"/>
        <v>76.866697000000002</v>
      </c>
      <c r="K347" s="20">
        <f t="shared" si="109"/>
        <v>471.87780699999996</v>
      </c>
      <c r="L347" s="22">
        <f t="shared" si="110"/>
        <v>471.87780699999996</v>
      </c>
    </row>
    <row r="348" spans="1:12" s="60" customFormat="1" ht="16.5">
      <c r="A348" s="48" t="s">
        <v>70</v>
      </c>
      <c r="B348" s="23" t="s">
        <v>16</v>
      </c>
      <c r="C348" s="16" t="s">
        <v>71</v>
      </c>
      <c r="D348" s="17" t="s">
        <v>72</v>
      </c>
      <c r="E348" s="18" t="s">
        <v>31</v>
      </c>
      <c r="F348" s="19">
        <v>6.55</v>
      </c>
      <c r="G348" s="20">
        <f>(VLOOKUP(C348,Planilha7!A28:F4128,4,0)*1.2203)</f>
        <v>269.18597699999998</v>
      </c>
      <c r="H348" s="21">
        <f t="shared" si="107"/>
        <v>1763.1681493499998</v>
      </c>
      <c r="I348" s="20">
        <f>(VLOOKUP(C348,Planilha7!A342:F4442,5,0)*1.2203)</f>
        <v>115.293944</v>
      </c>
      <c r="J348" s="21">
        <f t="shared" si="108"/>
        <v>755.17533319999995</v>
      </c>
      <c r="K348" s="20">
        <f t="shared" si="109"/>
        <v>384.47992099999999</v>
      </c>
      <c r="L348" s="22">
        <f t="shared" si="110"/>
        <v>2518.3434825499999</v>
      </c>
    </row>
    <row r="349" spans="1:12" s="60" customFormat="1" ht="16.5">
      <c r="A349" s="48" t="s">
        <v>73</v>
      </c>
      <c r="B349" s="23" t="s">
        <v>16</v>
      </c>
      <c r="C349" s="16" t="s">
        <v>74</v>
      </c>
      <c r="D349" s="17" t="s">
        <v>75</v>
      </c>
      <c r="E349" s="18" t="s">
        <v>31</v>
      </c>
      <c r="F349" s="19">
        <v>238.08</v>
      </c>
      <c r="G349" s="20">
        <f>(VLOOKUP(C349,Planilha7!A29:F4129,4,0)*1.2203)</f>
        <v>235.542306</v>
      </c>
      <c r="H349" s="21">
        <f t="shared" si="107"/>
        <v>56077.912212480005</v>
      </c>
      <c r="I349" s="20">
        <f>(VLOOKUP(C349,Planilha7!A343:F4443,5,0)*1.2203)</f>
        <v>102.480794</v>
      </c>
      <c r="J349" s="21">
        <f t="shared" si="108"/>
        <v>24398.62743552</v>
      </c>
      <c r="K349" s="20">
        <f t="shared" si="109"/>
        <v>338.0231</v>
      </c>
      <c r="L349" s="22">
        <f t="shared" si="110"/>
        <v>80476.539648000005</v>
      </c>
    </row>
    <row r="350" spans="1:12" s="60" customFormat="1" ht="16.5">
      <c r="A350" s="48" t="s">
        <v>76</v>
      </c>
      <c r="B350" s="23" t="s">
        <v>16</v>
      </c>
      <c r="C350" s="16" t="s">
        <v>77</v>
      </c>
      <c r="D350" s="17" t="s">
        <v>78</v>
      </c>
      <c r="E350" s="18" t="s">
        <v>24</v>
      </c>
      <c r="F350" s="19">
        <v>1</v>
      </c>
      <c r="G350" s="20">
        <f>(VLOOKUP(C350,Planilha7!A30:F4130,4,0)*1.2203)</f>
        <v>6353.3333109999994</v>
      </c>
      <c r="H350" s="21">
        <f t="shared" si="107"/>
        <v>6353.3333109999994</v>
      </c>
      <c r="I350" s="20">
        <f>(VLOOKUP(C350,Planilha7!A344:F4444,5,0)*1.2203)</f>
        <v>286.72168799999997</v>
      </c>
      <c r="J350" s="21">
        <f t="shared" si="108"/>
        <v>286.72168799999997</v>
      </c>
      <c r="K350" s="20">
        <f t="shared" si="109"/>
        <v>6640.054998999999</v>
      </c>
      <c r="L350" s="22">
        <f t="shared" si="110"/>
        <v>6640.054998999999</v>
      </c>
    </row>
    <row r="351" spans="1:12" s="60" customFormat="1" ht="16.5">
      <c r="A351" s="48" t="s">
        <v>79</v>
      </c>
      <c r="B351" s="23" t="s">
        <v>16</v>
      </c>
      <c r="C351" s="16" t="s">
        <v>80</v>
      </c>
      <c r="D351" s="17" t="s">
        <v>240</v>
      </c>
      <c r="E351" s="18" t="s">
        <v>19</v>
      </c>
      <c r="F351" s="19">
        <v>118.205337052</v>
      </c>
      <c r="G351" s="20">
        <f>(VLOOKUP(C351,Planilha7!A31:F4131,4,0)*1.2203)</f>
        <v>18.231282</v>
      </c>
      <c r="H351" s="21">
        <f t="shared" si="107"/>
        <v>2155.034833700061</v>
      </c>
      <c r="I351" s="20">
        <f>(VLOOKUP(C351,Planilha7!A345:F4445,5,0)*1.2203)</f>
        <v>30.129207000000001</v>
      </c>
      <c r="J351" s="21">
        <f t="shared" si="108"/>
        <v>3561.4330685444779</v>
      </c>
      <c r="K351" s="20">
        <f t="shared" si="109"/>
        <v>48.360489000000001</v>
      </c>
      <c r="L351" s="22">
        <f t="shared" si="110"/>
        <v>5716.4679022445389</v>
      </c>
    </row>
    <row r="352" spans="1:12" s="60" customFormat="1" ht="16.5">
      <c r="A352" s="48" t="s">
        <v>82</v>
      </c>
      <c r="B352" s="23" t="s">
        <v>16</v>
      </c>
      <c r="C352" s="16" t="s">
        <v>83</v>
      </c>
      <c r="D352" s="17" t="s">
        <v>84</v>
      </c>
      <c r="E352" s="18" t="s">
        <v>24</v>
      </c>
      <c r="F352" s="19">
        <v>5</v>
      </c>
      <c r="G352" s="20">
        <f>(VLOOKUP(C352,Planilha7!A32:F4132,4,0)*1.2203)</f>
        <v>2819.25909</v>
      </c>
      <c r="H352" s="21">
        <f t="shared" si="107"/>
        <v>14096.29545</v>
      </c>
      <c r="I352" s="20">
        <f>(VLOOKUP(C352,Planilha7!A346:F4446,5,0)*1.2203)</f>
        <v>266.45250499999997</v>
      </c>
      <c r="J352" s="21">
        <f t="shared" si="108"/>
        <v>1332.2625249999999</v>
      </c>
      <c r="K352" s="20">
        <f t="shared" si="109"/>
        <v>3085.7115949999998</v>
      </c>
      <c r="L352" s="22">
        <f t="shared" si="110"/>
        <v>15428.557975</v>
      </c>
    </row>
    <row r="353" spans="1:12" s="60" customFormat="1" ht="16.5">
      <c r="A353" s="48" t="s">
        <v>85</v>
      </c>
      <c r="B353" s="23" t="s">
        <v>16</v>
      </c>
      <c r="C353" s="16" t="s">
        <v>210</v>
      </c>
      <c r="D353" s="17" t="s">
        <v>211</v>
      </c>
      <c r="E353" s="18" t="s">
        <v>24</v>
      </c>
      <c r="F353" s="19">
        <v>1</v>
      </c>
      <c r="G353" s="20">
        <f>(VLOOKUP(C353,Planilha7!A33:F4133,4,0)*1.2203)</f>
        <v>3063.0750299999995</v>
      </c>
      <c r="H353" s="21">
        <f t="shared" si="107"/>
        <v>3063.0750299999995</v>
      </c>
      <c r="I353" s="20">
        <f>(VLOOKUP(C353,Planilha7!A347:F4447,5,0)*1.2203)</f>
        <v>822.71405700000003</v>
      </c>
      <c r="J353" s="21">
        <f t="shared" si="108"/>
        <v>822.71405700000003</v>
      </c>
      <c r="K353" s="20">
        <f t="shared" si="109"/>
        <v>3885.7890869999997</v>
      </c>
      <c r="L353" s="22">
        <f t="shared" si="110"/>
        <v>3885.7890869999997</v>
      </c>
    </row>
    <row r="354" spans="1:12" ht="16.5">
      <c r="A354" s="24"/>
      <c r="B354" s="25"/>
      <c r="C354" s="25"/>
      <c r="D354" s="26"/>
      <c r="E354" s="26"/>
      <c r="F354" s="26"/>
      <c r="G354" s="26"/>
      <c r="H354" s="26"/>
      <c r="I354" s="20"/>
      <c r="J354" s="26"/>
      <c r="K354" s="26"/>
      <c r="L354" s="26"/>
    </row>
    <row r="355" spans="1:12" ht="16.5">
      <c r="A355" s="34" t="s">
        <v>88</v>
      </c>
      <c r="B355" s="35"/>
      <c r="C355" s="35"/>
      <c r="D355" s="36" t="s">
        <v>89</v>
      </c>
      <c r="E355" s="35"/>
      <c r="F355" s="37"/>
      <c r="G355" s="38"/>
      <c r="H355" s="39">
        <f>SUM(H356:H370)</f>
        <v>39526.357054520005</v>
      </c>
      <c r="I355" s="38"/>
      <c r="J355" s="39">
        <f>SUM(J356:J370)</f>
        <v>21769.304257589996</v>
      </c>
      <c r="K355" s="39"/>
      <c r="L355" s="40">
        <f>SUM(L356:L370)</f>
        <v>61295.661312110002</v>
      </c>
    </row>
    <row r="356" spans="1:12" s="60" customFormat="1" ht="16.5">
      <c r="A356" s="23" t="s">
        <v>90</v>
      </c>
      <c r="B356" s="23" t="s">
        <v>16</v>
      </c>
      <c r="C356" s="16" t="s">
        <v>91</v>
      </c>
      <c r="D356" s="17" t="s">
        <v>92</v>
      </c>
      <c r="E356" s="18" t="s">
        <v>24</v>
      </c>
      <c r="F356" s="19">
        <v>6</v>
      </c>
      <c r="G356" s="20">
        <f>(VLOOKUP(C356,Planilha7!A23:F4123,4,0)*1.2203)</f>
        <v>103.61567299999999</v>
      </c>
      <c r="H356" s="21">
        <f>F356*G356</f>
        <v>621.69403799999986</v>
      </c>
      <c r="I356" s="20">
        <f>(VLOOKUP(C356,Planilha7!A350:F4450,5,0)*1.2203)</f>
        <v>15.375779999999999</v>
      </c>
      <c r="J356" s="21">
        <f>F356*I356</f>
        <v>92.254679999999993</v>
      </c>
      <c r="K356" s="20">
        <f>G356+I356</f>
        <v>118.99145299999998</v>
      </c>
      <c r="L356" s="21">
        <f>F356*K356</f>
        <v>713.94871799999987</v>
      </c>
    </row>
    <row r="357" spans="1:12" s="60" customFormat="1" ht="16.5">
      <c r="A357" s="23" t="s">
        <v>93</v>
      </c>
      <c r="B357" s="23" t="s">
        <v>16</v>
      </c>
      <c r="C357" s="16" t="s">
        <v>94</v>
      </c>
      <c r="D357" s="17" t="s">
        <v>95</v>
      </c>
      <c r="E357" s="18" t="s">
        <v>24</v>
      </c>
      <c r="F357" s="19">
        <v>5</v>
      </c>
      <c r="G357" s="20">
        <f>(VLOOKUP(C357,Planilha7!A24:F4124,4,0)*1.2203)</f>
        <v>91.961807999999991</v>
      </c>
      <c r="H357" s="21">
        <f t="shared" ref="H357:H370" si="111">F357*G357</f>
        <v>459.80903999999998</v>
      </c>
      <c r="I357" s="20">
        <f>(VLOOKUP(C357,Planilha7!A351:F4451,5,0)*1.2203)</f>
        <v>15.375779999999999</v>
      </c>
      <c r="J357" s="21">
        <f t="shared" ref="J357:J370" si="112">F357*I357</f>
        <v>76.878899999999987</v>
      </c>
      <c r="K357" s="20">
        <f t="shared" ref="K357:K370" si="113">G357+I357</f>
        <v>107.33758799999998</v>
      </c>
      <c r="L357" s="21">
        <f t="shared" ref="L357:L370" si="114">F357*K357</f>
        <v>536.68793999999991</v>
      </c>
    </row>
    <row r="358" spans="1:12" s="60" customFormat="1" ht="16.5">
      <c r="A358" s="23" t="s">
        <v>96</v>
      </c>
      <c r="B358" s="23" t="s">
        <v>16</v>
      </c>
      <c r="C358" s="16" t="s">
        <v>97</v>
      </c>
      <c r="D358" s="17" t="s">
        <v>98</v>
      </c>
      <c r="E358" s="18" t="s">
        <v>24</v>
      </c>
      <c r="F358" s="19">
        <v>5</v>
      </c>
      <c r="G358" s="20">
        <f>(VLOOKUP(C358,Planilha7!A25:F4125,4,0)*1.2203)</f>
        <v>367.85943499999996</v>
      </c>
      <c r="H358" s="21">
        <f t="shared" si="111"/>
        <v>1839.2971749999997</v>
      </c>
      <c r="I358" s="20">
        <f>(VLOOKUP(C358,Planilha7!A352:F4452,5,0)*1.2203)</f>
        <v>15.375779999999999</v>
      </c>
      <c r="J358" s="21">
        <f t="shared" si="112"/>
        <v>76.878899999999987</v>
      </c>
      <c r="K358" s="20">
        <f t="shared" si="113"/>
        <v>383.23521499999998</v>
      </c>
      <c r="L358" s="21">
        <f t="shared" si="114"/>
        <v>1916.1760749999999</v>
      </c>
    </row>
    <row r="359" spans="1:12" s="60" customFormat="1" ht="33">
      <c r="A359" s="23" t="s">
        <v>99</v>
      </c>
      <c r="B359" s="23" t="s">
        <v>16</v>
      </c>
      <c r="C359" s="16" t="s">
        <v>100</v>
      </c>
      <c r="D359" s="17" t="s">
        <v>101</v>
      </c>
      <c r="E359" s="18" t="s">
        <v>24</v>
      </c>
      <c r="F359" s="19">
        <v>1</v>
      </c>
      <c r="G359" s="20">
        <f>(VLOOKUP(C359,Planilha7!A26:F4126,4,0)*1.2203)</f>
        <v>926.90327100000002</v>
      </c>
      <c r="H359" s="21">
        <f t="shared" si="111"/>
        <v>926.90327100000002</v>
      </c>
      <c r="I359" s="20">
        <f>(VLOOKUP(C359,Planilha7!A353:F4453,5,0)*1.2203)</f>
        <v>16.413034999999997</v>
      </c>
      <c r="J359" s="21">
        <f t="shared" si="112"/>
        <v>16.413034999999997</v>
      </c>
      <c r="K359" s="20">
        <f t="shared" si="113"/>
        <v>943.31630600000005</v>
      </c>
      <c r="L359" s="21">
        <f t="shared" si="114"/>
        <v>943.31630600000005</v>
      </c>
    </row>
    <row r="360" spans="1:12" s="60" customFormat="1" ht="33">
      <c r="A360" s="23" t="s">
        <v>102</v>
      </c>
      <c r="B360" s="23" t="s">
        <v>16</v>
      </c>
      <c r="C360" s="16" t="s">
        <v>103</v>
      </c>
      <c r="D360" s="17" t="s">
        <v>104</v>
      </c>
      <c r="E360" s="18" t="s">
        <v>24</v>
      </c>
      <c r="F360" s="19">
        <v>23</v>
      </c>
      <c r="G360" s="20">
        <f>(VLOOKUP(C360,Planilha7!A27:F4127,4,0)*1.2203)</f>
        <v>107.715881</v>
      </c>
      <c r="H360" s="21">
        <f t="shared" si="111"/>
        <v>2477.465263</v>
      </c>
      <c r="I360" s="20">
        <f>(VLOOKUP(C360,Planilha7!A354:F4454,5,0)*1.2203)</f>
        <v>25.626300000000001</v>
      </c>
      <c r="J360" s="21">
        <f t="shared" si="112"/>
        <v>589.4049</v>
      </c>
      <c r="K360" s="20">
        <f t="shared" si="113"/>
        <v>133.34218099999998</v>
      </c>
      <c r="L360" s="21">
        <f t="shared" si="114"/>
        <v>3066.8701629999996</v>
      </c>
    </row>
    <row r="361" spans="1:12" s="60" customFormat="1" ht="16.5">
      <c r="A361" s="23" t="s">
        <v>105</v>
      </c>
      <c r="B361" s="23" t="s">
        <v>21</v>
      </c>
      <c r="C361" s="16" t="s">
        <v>8534</v>
      </c>
      <c r="D361" s="17" t="s">
        <v>8535</v>
      </c>
      <c r="E361" s="18" t="s">
        <v>24</v>
      </c>
      <c r="F361" s="19">
        <v>1</v>
      </c>
      <c r="G361" s="20">
        <f>1232.173*1.2203</f>
        <v>1503.6207118999998</v>
      </c>
      <c r="H361" s="21">
        <f t="shared" si="111"/>
        <v>1503.6207118999998</v>
      </c>
      <c r="I361" s="20">
        <f>108.6*1.2203</f>
        <v>132.52457999999999</v>
      </c>
      <c r="J361" s="21">
        <f t="shared" si="112"/>
        <v>132.52457999999999</v>
      </c>
      <c r="K361" s="20">
        <f t="shared" si="113"/>
        <v>1636.1452918999998</v>
      </c>
      <c r="L361" s="21">
        <f t="shared" si="114"/>
        <v>1636.1452918999998</v>
      </c>
    </row>
    <row r="362" spans="1:12" s="60" customFormat="1" ht="16.5">
      <c r="A362" s="23" t="s">
        <v>106</v>
      </c>
      <c r="B362" s="23" t="s">
        <v>16</v>
      </c>
      <c r="C362" s="16" t="s">
        <v>107</v>
      </c>
      <c r="D362" s="17" t="s">
        <v>108</v>
      </c>
      <c r="E362" s="18" t="s">
        <v>31</v>
      </c>
      <c r="F362" s="19">
        <v>120</v>
      </c>
      <c r="G362" s="20">
        <f>(VLOOKUP(C362,Planilha7!A29:F4129,4,0)*1.2203)</f>
        <v>11.629458999999999</v>
      </c>
      <c r="H362" s="21">
        <f t="shared" si="111"/>
        <v>1395.5350799999999</v>
      </c>
      <c r="I362" s="20">
        <f>(VLOOKUP(C362,Planilha7!A356:F4456,5,0)*1.2203)</f>
        <v>30.739357000000002</v>
      </c>
      <c r="J362" s="21">
        <f t="shared" si="112"/>
        <v>3688.7228400000004</v>
      </c>
      <c r="K362" s="20">
        <f t="shared" si="113"/>
        <v>42.368816000000002</v>
      </c>
      <c r="L362" s="21">
        <f t="shared" si="114"/>
        <v>5084.25792</v>
      </c>
    </row>
    <row r="363" spans="1:12" s="60" customFormat="1" ht="16.5">
      <c r="A363" s="23" t="s">
        <v>109</v>
      </c>
      <c r="B363" s="23" t="s">
        <v>16</v>
      </c>
      <c r="C363" s="16" t="s">
        <v>188</v>
      </c>
      <c r="D363" s="17" t="s">
        <v>189</v>
      </c>
      <c r="E363" s="18" t="s">
        <v>112</v>
      </c>
      <c r="F363" s="19">
        <v>72</v>
      </c>
      <c r="G363" s="20">
        <f>(VLOOKUP(C363,Planilha7!A30:F4130,4,0)*1.2203)</f>
        <v>237.06768099999999</v>
      </c>
      <c r="H363" s="21">
        <f t="shared" si="111"/>
        <v>17068.873032</v>
      </c>
      <c r="I363" s="20">
        <f>(VLOOKUP(C363,Planilha7!A357:F4457,5,0)*1.2203)</f>
        <v>25.626300000000001</v>
      </c>
      <c r="J363" s="21">
        <f t="shared" si="112"/>
        <v>1845.0936000000002</v>
      </c>
      <c r="K363" s="20">
        <f t="shared" si="113"/>
        <v>262.69398100000001</v>
      </c>
      <c r="L363" s="21">
        <f t="shared" si="114"/>
        <v>18913.966632</v>
      </c>
    </row>
    <row r="364" spans="1:12" s="60" customFormat="1" ht="16.5">
      <c r="A364" s="23" t="s">
        <v>113</v>
      </c>
      <c r="B364" s="23" t="s">
        <v>16</v>
      </c>
      <c r="C364" s="16" t="s">
        <v>114</v>
      </c>
      <c r="D364" s="17" t="s">
        <v>115</v>
      </c>
      <c r="E364" s="18" t="s">
        <v>31</v>
      </c>
      <c r="F364" s="19">
        <v>240</v>
      </c>
      <c r="G364" s="20">
        <f>(VLOOKUP(C364,Planilha7!A31:F4131,4,0)*1.2203)</f>
        <v>3.0995619999999997</v>
      </c>
      <c r="H364" s="21">
        <f t="shared" si="111"/>
        <v>743.89487999999994</v>
      </c>
      <c r="I364" s="20">
        <f>(VLOOKUP(C364,Planilha7!A358:F4458,5,0)*1.2203)</f>
        <v>2.0501039999999997</v>
      </c>
      <c r="J364" s="21">
        <f t="shared" si="112"/>
        <v>492.02495999999991</v>
      </c>
      <c r="K364" s="20">
        <f t="shared" si="113"/>
        <v>5.1496659999999999</v>
      </c>
      <c r="L364" s="21">
        <f t="shared" si="114"/>
        <v>1235.91984</v>
      </c>
    </row>
    <row r="365" spans="1:12" s="60" customFormat="1" ht="16.5">
      <c r="A365" s="23" t="s">
        <v>116</v>
      </c>
      <c r="B365" s="23" t="s">
        <v>16</v>
      </c>
      <c r="C365" s="16" t="s">
        <v>117</v>
      </c>
      <c r="D365" s="17" t="s">
        <v>118</v>
      </c>
      <c r="E365" s="18" t="s">
        <v>112</v>
      </c>
      <c r="F365" s="19">
        <v>24</v>
      </c>
      <c r="G365" s="20">
        <f>(VLOOKUP(C365,Planilha7!A32:F4132,4,0)*1.2203)</f>
        <v>13.716172</v>
      </c>
      <c r="H365" s="21">
        <f t="shared" si="111"/>
        <v>329.18812800000001</v>
      </c>
      <c r="I365" s="20">
        <f>(VLOOKUP(C365,Planilha7!A359:F4459,5,0)*1.2203)</f>
        <v>15.375779999999999</v>
      </c>
      <c r="J365" s="21">
        <f t="shared" si="112"/>
        <v>369.01871999999997</v>
      </c>
      <c r="K365" s="20">
        <f t="shared" si="113"/>
        <v>29.091951999999999</v>
      </c>
      <c r="L365" s="21">
        <f t="shared" si="114"/>
        <v>698.20684800000004</v>
      </c>
    </row>
    <row r="366" spans="1:12" s="60" customFormat="1" ht="16.5">
      <c r="A366" s="23" t="s">
        <v>119</v>
      </c>
      <c r="B366" s="23" t="s">
        <v>16</v>
      </c>
      <c r="C366" s="16" t="s">
        <v>120</v>
      </c>
      <c r="D366" s="17" t="s">
        <v>121</v>
      </c>
      <c r="E366" s="18" t="s">
        <v>24</v>
      </c>
      <c r="F366" s="19">
        <v>8</v>
      </c>
      <c r="G366" s="20">
        <f>(VLOOKUP(C366,Planilha7!A33:F4133,4,0)*1.2203)</f>
        <v>14.765629999999998</v>
      </c>
      <c r="H366" s="21">
        <f t="shared" si="111"/>
        <v>118.12503999999998</v>
      </c>
      <c r="I366" s="20">
        <f>(VLOOKUP(C366,Planilha7!A360:F4460,5,0)*1.2203)</f>
        <v>10.25052</v>
      </c>
      <c r="J366" s="21">
        <f t="shared" si="112"/>
        <v>82.004159999999999</v>
      </c>
      <c r="K366" s="20">
        <f t="shared" si="113"/>
        <v>25.016149999999996</v>
      </c>
      <c r="L366" s="21">
        <f t="shared" si="114"/>
        <v>200.12919999999997</v>
      </c>
    </row>
    <row r="367" spans="1:12" s="60" customFormat="1" ht="16.5">
      <c r="A367" s="61" t="s">
        <v>122</v>
      </c>
      <c r="B367" s="61" t="s">
        <v>16</v>
      </c>
      <c r="C367" s="41" t="s">
        <v>123</v>
      </c>
      <c r="D367" s="17" t="s">
        <v>124</v>
      </c>
      <c r="E367" s="18" t="s">
        <v>31</v>
      </c>
      <c r="F367" s="42">
        <v>1404.32</v>
      </c>
      <c r="G367" s="20">
        <f>(VLOOKUP(C367,Planilha7!A34:F4134,4,0)*1.2203)</f>
        <v>6.7970709999999999</v>
      </c>
      <c r="H367" s="21">
        <f t="shared" si="111"/>
        <v>9545.26274672</v>
      </c>
      <c r="I367" s="20">
        <f>(VLOOKUP(C367,Planilha7!A361:F4461,5,0)*1.2203)</f>
        <v>6.1503119999999996</v>
      </c>
      <c r="J367" s="21">
        <f t="shared" si="112"/>
        <v>8637.0061478399984</v>
      </c>
      <c r="K367" s="20">
        <f t="shared" si="113"/>
        <v>12.947382999999999</v>
      </c>
      <c r="L367" s="21">
        <f t="shared" si="114"/>
        <v>18182.268894559998</v>
      </c>
    </row>
    <row r="368" spans="1:12" s="60" customFormat="1" ht="16.5">
      <c r="A368" s="23" t="s">
        <v>125</v>
      </c>
      <c r="B368" s="23" t="s">
        <v>16</v>
      </c>
      <c r="C368" s="16" t="s">
        <v>126</v>
      </c>
      <c r="D368" s="17" t="s">
        <v>127</v>
      </c>
      <c r="E368" s="18" t="s">
        <v>31</v>
      </c>
      <c r="F368" s="19">
        <v>5.95</v>
      </c>
      <c r="G368" s="20">
        <f>(VLOOKUP(C368,Planilha7!A35:F4135,4,0)*1.2203)</f>
        <v>12.068766999999999</v>
      </c>
      <c r="H368" s="21">
        <f t="shared" si="111"/>
        <v>71.809163650000002</v>
      </c>
      <c r="I368" s="20">
        <f>(VLOOKUP(C368,Planilha7!A362:F4462,5,0)*1.2203)</f>
        <v>30.739357000000002</v>
      </c>
      <c r="J368" s="21">
        <f t="shared" si="112"/>
        <v>182.89917415000002</v>
      </c>
      <c r="K368" s="20">
        <f t="shared" si="113"/>
        <v>42.808123999999999</v>
      </c>
      <c r="L368" s="21">
        <f t="shared" si="114"/>
        <v>254.70833780000001</v>
      </c>
    </row>
    <row r="369" spans="1:12" s="60" customFormat="1" ht="16.5">
      <c r="A369" s="23" t="s">
        <v>128</v>
      </c>
      <c r="B369" s="23" t="s">
        <v>16</v>
      </c>
      <c r="C369" s="16" t="s">
        <v>129</v>
      </c>
      <c r="D369" s="17" t="s">
        <v>130</v>
      </c>
      <c r="E369" s="18" t="s">
        <v>31</v>
      </c>
      <c r="F369" s="19">
        <v>145.83000000000001</v>
      </c>
      <c r="G369" s="20">
        <f>(VLOOKUP(C369,Planilha7!A36:F4136,4,0)*1.2203)</f>
        <v>14.948675</v>
      </c>
      <c r="H369" s="21">
        <f t="shared" si="111"/>
        <v>2179.9652752500001</v>
      </c>
      <c r="I369" s="20">
        <f>(VLOOKUP(C369,Planilha7!A363:F4463,5,0)*1.2203)</f>
        <v>35.876819999999995</v>
      </c>
      <c r="J369" s="21">
        <f t="shared" si="112"/>
        <v>5231.9166605999999</v>
      </c>
      <c r="K369" s="20">
        <f t="shared" si="113"/>
        <v>50.825494999999997</v>
      </c>
      <c r="L369" s="21">
        <f t="shared" si="114"/>
        <v>7411.8819358500004</v>
      </c>
    </row>
    <row r="370" spans="1:12" s="60" customFormat="1" ht="16.5">
      <c r="A370" s="23" t="s">
        <v>131</v>
      </c>
      <c r="B370" s="23" t="s">
        <v>16</v>
      </c>
      <c r="C370" s="16" t="s">
        <v>132</v>
      </c>
      <c r="D370" s="17" t="s">
        <v>133</v>
      </c>
      <c r="E370" s="18" t="s">
        <v>112</v>
      </c>
      <c r="F370" s="19">
        <v>10</v>
      </c>
      <c r="G370" s="20">
        <f>(VLOOKUP(C370,Planilha7!A37:F4137,4,0)*1.2203)</f>
        <v>24.491420999999999</v>
      </c>
      <c r="H370" s="21">
        <f t="shared" si="111"/>
        <v>244.91421</v>
      </c>
      <c r="I370" s="20">
        <f>(VLOOKUP(C370,Planilha7!A364:F4464,5,0)*1.2203)</f>
        <v>25.626300000000001</v>
      </c>
      <c r="J370" s="21">
        <f t="shared" si="112"/>
        <v>256.26300000000003</v>
      </c>
      <c r="K370" s="20">
        <f t="shared" si="113"/>
        <v>50.117721000000003</v>
      </c>
      <c r="L370" s="21">
        <f t="shared" si="114"/>
        <v>501.17721000000006</v>
      </c>
    </row>
    <row r="371" spans="1:12" ht="16.5">
      <c r="A371" s="24"/>
      <c r="B371" s="25"/>
      <c r="C371" s="25"/>
      <c r="D371" s="26"/>
      <c r="E371" s="26"/>
      <c r="F371" s="26"/>
      <c r="G371" s="26"/>
      <c r="H371" s="26"/>
      <c r="I371" s="20"/>
      <c r="J371" s="26"/>
      <c r="K371" s="26"/>
      <c r="L371" s="26"/>
    </row>
    <row r="372" spans="1:12" ht="16.5">
      <c r="A372" s="34" t="s">
        <v>134</v>
      </c>
      <c r="B372" s="35"/>
      <c r="C372" s="35"/>
      <c r="D372" s="36" t="s">
        <v>135</v>
      </c>
      <c r="E372" s="35"/>
      <c r="F372" s="37"/>
      <c r="G372" s="38"/>
      <c r="H372" s="39">
        <f>SUM(H373:H378)</f>
        <v>10465.805326</v>
      </c>
      <c r="I372" s="38"/>
      <c r="J372" s="39">
        <f>SUM(J373:J378)</f>
        <v>1117.1602439999999</v>
      </c>
      <c r="K372" s="39"/>
      <c r="L372" s="40">
        <f>SUM(L373:L378)</f>
        <v>11582.96557</v>
      </c>
    </row>
    <row r="373" spans="1:12" s="60" customFormat="1" ht="16.5">
      <c r="A373" s="23" t="s">
        <v>136</v>
      </c>
      <c r="B373" s="23" t="s">
        <v>16</v>
      </c>
      <c r="C373" s="16" t="s">
        <v>226</v>
      </c>
      <c r="D373" s="17" t="s">
        <v>227</v>
      </c>
      <c r="E373" s="18" t="s">
        <v>24</v>
      </c>
      <c r="F373" s="19">
        <v>1</v>
      </c>
      <c r="G373" s="20">
        <f>(VLOOKUP(C373,Planilha7!A23:F4123,4,0)*1.2203)</f>
        <v>648.51623200000006</v>
      </c>
      <c r="H373" s="21">
        <f>F373*G373</f>
        <v>648.51623200000006</v>
      </c>
      <c r="I373" s="20">
        <f>(VLOOKUP(C373,Planilha7!A367:F4467,5,0)*1.2203)</f>
        <v>21.562701000000001</v>
      </c>
      <c r="J373" s="21">
        <f>F373*I373</f>
        <v>21.562701000000001</v>
      </c>
      <c r="K373" s="20">
        <f>G373+I373</f>
        <v>670.07893300000001</v>
      </c>
      <c r="L373" s="21">
        <f>F373*K373</f>
        <v>670.07893300000001</v>
      </c>
    </row>
    <row r="374" spans="1:12" s="60" customFormat="1" ht="16.5">
      <c r="A374" s="23" t="s">
        <v>139</v>
      </c>
      <c r="B374" s="23" t="s">
        <v>16</v>
      </c>
      <c r="C374" s="16" t="s">
        <v>137</v>
      </c>
      <c r="D374" s="17" t="s">
        <v>138</v>
      </c>
      <c r="E374" s="18" t="s">
        <v>24</v>
      </c>
      <c r="F374" s="19">
        <v>8</v>
      </c>
      <c r="G374" s="20">
        <f>(VLOOKUP(C374,Planilha7!A24:F4124,4,0)*1.2203)</f>
        <v>261.339448</v>
      </c>
      <c r="H374" s="21">
        <f t="shared" ref="H374:H378" si="115">F374*G374</f>
        <v>2090.715584</v>
      </c>
      <c r="I374" s="20">
        <f>(VLOOKUP(C374,Planilha7!A368:F4468,5,0)*1.2203)</f>
        <v>21.562701000000001</v>
      </c>
      <c r="J374" s="21">
        <f t="shared" ref="J374:J378" si="116">F374*I374</f>
        <v>172.501608</v>
      </c>
      <c r="K374" s="20">
        <f t="shared" ref="K374:K378" si="117">G374+I374</f>
        <v>282.90214900000001</v>
      </c>
      <c r="L374" s="21">
        <f t="shared" ref="L374:L378" si="118">F374*K374</f>
        <v>2263.2171920000001</v>
      </c>
    </row>
    <row r="375" spans="1:12" s="60" customFormat="1" ht="16.5">
      <c r="A375" s="23" t="s">
        <v>142</v>
      </c>
      <c r="B375" s="23" t="s">
        <v>16</v>
      </c>
      <c r="C375" s="16" t="s">
        <v>140</v>
      </c>
      <c r="D375" s="17" t="s">
        <v>141</v>
      </c>
      <c r="E375" s="18" t="s">
        <v>24</v>
      </c>
      <c r="F375" s="19">
        <v>6</v>
      </c>
      <c r="G375" s="20">
        <f>(VLOOKUP(C375,Planilha7!A25:F4125,4,0)*1.2203)</f>
        <v>196.419488</v>
      </c>
      <c r="H375" s="21">
        <f t="shared" si="115"/>
        <v>1178.516928</v>
      </c>
      <c r="I375" s="20">
        <f>(VLOOKUP(C375,Planilha7!A369:F4469,5,0)*1.2203)</f>
        <v>21.562701000000001</v>
      </c>
      <c r="J375" s="21">
        <f t="shared" si="116"/>
        <v>129.376206</v>
      </c>
      <c r="K375" s="20">
        <f t="shared" si="117"/>
        <v>217.98218900000001</v>
      </c>
      <c r="L375" s="21">
        <f t="shared" si="118"/>
        <v>1307.8931339999999</v>
      </c>
    </row>
    <row r="376" spans="1:12" s="60" customFormat="1" ht="45.75" customHeight="1">
      <c r="A376" s="61" t="s">
        <v>146</v>
      </c>
      <c r="B376" s="61" t="s">
        <v>16</v>
      </c>
      <c r="C376" s="41" t="s">
        <v>151</v>
      </c>
      <c r="D376" s="17" t="s">
        <v>152</v>
      </c>
      <c r="E376" s="18" t="s">
        <v>24</v>
      </c>
      <c r="F376" s="42">
        <v>30</v>
      </c>
      <c r="G376" s="20">
        <f>(VLOOKUP(C376,Planilha7!A26:F4126,4,0)*1.2203)</f>
        <v>7.4560329999999997</v>
      </c>
      <c r="H376" s="21">
        <f t="shared" si="115"/>
        <v>223.68098999999998</v>
      </c>
      <c r="I376" s="20">
        <f>(VLOOKUP(C376,Planilha7!A370:F4470,5,0)*1.2203)</f>
        <v>6.5774169999999996</v>
      </c>
      <c r="J376" s="21">
        <f t="shared" si="116"/>
        <v>197.32250999999999</v>
      </c>
      <c r="K376" s="20">
        <f t="shared" si="117"/>
        <v>14.033449999999998</v>
      </c>
      <c r="L376" s="21">
        <f t="shared" si="118"/>
        <v>421.00349999999997</v>
      </c>
    </row>
    <row r="377" spans="1:12" s="60" customFormat="1" ht="33">
      <c r="A377" s="23" t="s">
        <v>150</v>
      </c>
      <c r="B377" s="23" t="s">
        <v>16</v>
      </c>
      <c r="C377" s="16" t="s">
        <v>154</v>
      </c>
      <c r="D377" s="17" t="s">
        <v>155</v>
      </c>
      <c r="E377" s="18" t="s">
        <v>112</v>
      </c>
      <c r="F377" s="19">
        <v>2</v>
      </c>
      <c r="G377" s="20">
        <f>(VLOOKUP(C377,Planilha7!A27:F4127,4,0)*1.2203)</f>
        <v>1564.0951189999998</v>
      </c>
      <c r="H377" s="21">
        <f t="shared" si="115"/>
        <v>3128.1902379999997</v>
      </c>
      <c r="I377" s="20">
        <f>(VLOOKUP(C377,Planilha7!A371:F4471,5,0)*1.2203)</f>
        <v>216.87171599999999</v>
      </c>
      <c r="J377" s="21">
        <f t="shared" si="116"/>
        <v>433.74343199999998</v>
      </c>
      <c r="K377" s="20">
        <f t="shared" si="117"/>
        <v>1780.9668349999997</v>
      </c>
      <c r="L377" s="21">
        <f t="shared" si="118"/>
        <v>3561.9336699999994</v>
      </c>
    </row>
    <row r="378" spans="1:12" s="60" customFormat="1" ht="16.5">
      <c r="A378" s="23" t="s">
        <v>153</v>
      </c>
      <c r="B378" s="23" t="s">
        <v>16</v>
      </c>
      <c r="C378" s="16" t="s">
        <v>245</v>
      </c>
      <c r="D378" s="17" t="s">
        <v>246</v>
      </c>
      <c r="E378" s="18" t="s">
        <v>24</v>
      </c>
      <c r="F378" s="19">
        <v>3</v>
      </c>
      <c r="G378" s="20">
        <f>(VLOOKUP(C378,Planilha7!A28:F4128,4,0)*1.2203)</f>
        <v>1065.3951179999999</v>
      </c>
      <c r="H378" s="21">
        <f t="shared" si="115"/>
        <v>3196.1853539999997</v>
      </c>
      <c r="I378" s="20">
        <f>(VLOOKUP(C378,Planilha7!A372:F4472,5,0)*1.2203)</f>
        <v>54.217928999999998</v>
      </c>
      <c r="J378" s="21">
        <f t="shared" si="116"/>
        <v>162.65378699999999</v>
      </c>
      <c r="K378" s="20">
        <f t="shared" si="117"/>
        <v>1119.6130469999998</v>
      </c>
      <c r="L378" s="21">
        <f t="shared" si="118"/>
        <v>3358.8391409999995</v>
      </c>
    </row>
    <row r="379" spans="1:12" ht="16.5">
      <c r="A379" s="24"/>
      <c r="B379" s="25"/>
      <c r="C379" s="25"/>
      <c r="D379" s="26"/>
      <c r="E379" s="26"/>
      <c r="F379" s="26"/>
      <c r="G379" s="26"/>
      <c r="H379" s="26"/>
      <c r="I379" s="20"/>
      <c r="J379" s="26"/>
      <c r="K379" s="26"/>
      <c r="L379" s="26"/>
    </row>
    <row r="380" spans="1:12" ht="16.5">
      <c r="A380" s="27" t="s">
        <v>156</v>
      </c>
      <c r="B380" s="28"/>
      <c r="C380" s="28"/>
      <c r="D380" s="29" t="s">
        <v>157</v>
      </c>
      <c r="E380" s="28"/>
      <c r="F380" s="30"/>
      <c r="G380" s="31"/>
      <c r="H380" s="32">
        <f>SUM(H381:H388)</f>
        <v>32361.250774289994</v>
      </c>
      <c r="I380" s="31"/>
      <c r="J380" s="32">
        <f>SUM(J381:J388)</f>
        <v>6774.2470314506918</v>
      </c>
      <c r="K380" s="32"/>
      <c r="L380" s="33">
        <f>SUM(L381:L388)</f>
        <v>39135.497805740692</v>
      </c>
    </row>
    <row r="381" spans="1:12" s="60" customFormat="1" ht="16.5">
      <c r="A381" s="48" t="s">
        <v>158</v>
      </c>
      <c r="B381" s="23" t="s">
        <v>16</v>
      </c>
      <c r="C381" s="16" t="s">
        <v>159</v>
      </c>
      <c r="D381" s="17" t="s">
        <v>160</v>
      </c>
      <c r="E381" s="18" t="s">
        <v>44</v>
      </c>
      <c r="F381" s="19">
        <v>9.6483415417075005</v>
      </c>
      <c r="G381" s="20">
        <f>(VLOOKUP(C381,Planilha7!A23:F4123,4,0)*1.2203)</f>
        <v>0</v>
      </c>
      <c r="H381" s="21">
        <f>F381*G381</f>
        <v>0</v>
      </c>
      <c r="I381" s="20">
        <f>(VLOOKUP(C381,Planilha7!A375:F4475,5,0)*1.2203)</f>
        <v>19.073288999999999</v>
      </c>
      <c r="J381" s="21">
        <f>F381*I381</f>
        <v>184.02560659569269</v>
      </c>
      <c r="K381" s="20">
        <f>G381+I381</f>
        <v>19.073288999999999</v>
      </c>
      <c r="L381" s="22">
        <f>F381*K381</f>
        <v>184.02560659569269</v>
      </c>
    </row>
    <row r="382" spans="1:12" s="60" customFormat="1" ht="16.5">
      <c r="A382" s="48" t="s">
        <v>161</v>
      </c>
      <c r="B382" s="23" t="s">
        <v>16</v>
      </c>
      <c r="C382" s="16" t="s">
        <v>192</v>
      </c>
      <c r="D382" s="17" t="s">
        <v>193</v>
      </c>
      <c r="E382" s="18" t="s">
        <v>44</v>
      </c>
      <c r="F382" s="19">
        <v>3.48</v>
      </c>
      <c r="G382" s="20">
        <f>(VLOOKUP(C382,Planilha7!A24:F4124,4,0)*1.2203)</f>
        <v>311.969695</v>
      </c>
      <c r="H382" s="21">
        <f t="shared" ref="H382:H388" si="119">F382*G382</f>
        <v>1085.6545386</v>
      </c>
      <c r="I382" s="20">
        <f>(VLOOKUP(C382,Planilha7!A376:F4476,5,0)*1.2203)</f>
        <v>51.106164</v>
      </c>
      <c r="J382" s="21">
        <f t="shared" ref="J382:J388" si="120">F382*I382</f>
        <v>177.84945071999999</v>
      </c>
      <c r="K382" s="20">
        <f t="shared" ref="K382:K388" si="121">G382+I382</f>
        <v>363.07585899999998</v>
      </c>
      <c r="L382" s="22">
        <f t="shared" ref="L382:L388" si="122">F382*K382</f>
        <v>1263.5039893199998</v>
      </c>
    </row>
    <row r="383" spans="1:12" s="60" customFormat="1" ht="16.5">
      <c r="A383" s="48" t="s">
        <v>164</v>
      </c>
      <c r="B383" s="23" t="s">
        <v>16</v>
      </c>
      <c r="C383" s="16" t="s">
        <v>212</v>
      </c>
      <c r="D383" s="17" t="s">
        <v>213</v>
      </c>
      <c r="E383" s="18" t="s">
        <v>31</v>
      </c>
      <c r="F383" s="19">
        <v>87.56</v>
      </c>
      <c r="G383" s="20">
        <f>(VLOOKUP(C383,Planilha7!A25:F4125,4,0)*1.2203)</f>
        <v>275.76339399999995</v>
      </c>
      <c r="H383" s="21">
        <f t="shared" si="119"/>
        <v>24145.842778639995</v>
      </c>
      <c r="I383" s="20">
        <f>(VLOOKUP(C383,Planilha7!A377:F4477,5,0)*1.2203)</f>
        <v>22.648767999999997</v>
      </c>
      <c r="J383" s="21">
        <f t="shared" si="120"/>
        <v>1983.1261260799997</v>
      </c>
      <c r="K383" s="20">
        <f t="shared" si="121"/>
        <v>298.41216199999997</v>
      </c>
      <c r="L383" s="22">
        <f t="shared" si="122"/>
        <v>26128.968904719997</v>
      </c>
    </row>
    <row r="384" spans="1:12" s="60" customFormat="1" ht="16.5">
      <c r="A384" s="48" t="s">
        <v>167</v>
      </c>
      <c r="B384" s="23" t="s">
        <v>16</v>
      </c>
      <c r="C384" s="16" t="s">
        <v>165</v>
      </c>
      <c r="D384" s="17" t="s">
        <v>166</v>
      </c>
      <c r="E384" s="18" t="s">
        <v>19</v>
      </c>
      <c r="F384" s="19">
        <v>9.1349999999999998</v>
      </c>
      <c r="G384" s="20">
        <f>(VLOOKUP(C384,Planilha7!A26:F4126,4,0)*1.2203)</f>
        <v>0</v>
      </c>
      <c r="H384" s="21">
        <f t="shared" si="119"/>
        <v>0</v>
      </c>
      <c r="I384" s="20">
        <f>(VLOOKUP(C384,Planilha7!A378:F4478,5,0)*1.2203)</f>
        <v>45.285332999999994</v>
      </c>
      <c r="J384" s="21">
        <f t="shared" si="120"/>
        <v>413.68151695499995</v>
      </c>
      <c r="K384" s="20">
        <f t="shared" si="121"/>
        <v>45.285332999999994</v>
      </c>
      <c r="L384" s="22">
        <f t="shared" si="122"/>
        <v>413.68151695499995</v>
      </c>
    </row>
    <row r="385" spans="1:14" s="60" customFormat="1" ht="16.5">
      <c r="A385" s="48" t="s">
        <v>170</v>
      </c>
      <c r="B385" s="23" t="s">
        <v>16</v>
      </c>
      <c r="C385" s="16" t="s">
        <v>233</v>
      </c>
      <c r="D385" s="17" t="s">
        <v>234</v>
      </c>
      <c r="E385" s="18" t="s">
        <v>19</v>
      </c>
      <c r="F385" s="19">
        <v>9.4499999999999993</v>
      </c>
      <c r="G385" s="20">
        <f>(VLOOKUP(C385,Planilha7!A27:F4127,4,0)*1.2203)</f>
        <v>733.19284900000002</v>
      </c>
      <c r="H385" s="21">
        <f t="shared" si="119"/>
        <v>6928.6724230499995</v>
      </c>
      <c r="I385" s="20">
        <f>(VLOOKUP(C385,Planilha7!A379:F4479,5,0)*1.2203)</f>
        <v>65.725358</v>
      </c>
      <c r="J385" s="21">
        <f t="shared" si="120"/>
        <v>621.1046331</v>
      </c>
      <c r="K385" s="20">
        <f t="shared" si="121"/>
        <v>798.91820700000005</v>
      </c>
      <c r="L385" s="22">
        <f t="shared" si="122"/>
        <v>7549.7770561500001</v>
      </c>
    </row>
    <row r="386" spans="1:14" s="60" customFormat="1" ht="16.5">
      <c r="A386" s="48" t="s">
        <v>200</v>
      </c>
      <c r="B386" s="23" t="s">
        <v>21</v>
      </c>
      <c r="C386" s="16" t="s">
        <v>194</v>
      </c>
      <c r="D386" s="17" t="s">
        <v>195</v>
      </c>
      <c r="E386" s="18" t="s">
        <v>24</v>
      </c>
      <c r="F386" s="19">
        <v>3</v>
      </c>
      <c r="G386" s="20">
        <f>41.97*1.2203</f>
        <v>51.215990999999995</v>
      </c>
      <c r="H386" s="21">
        <f t="shared" si="119"/>
        <v>153.64797299999998</v>
      </c>
      <c r="I386" s="20">
        <f>1.29*1.2203</f>
        <v>1.574187</v>
      </c>
      <c r="J386" s="21">
        <f t="shared" si="120"/>
        <v>4.7225609999999998</v>
      </c>
      <c r="K386" s="20">
        <f t="shared" si="121"/>
        <v>52.790177999999997</v>
      </c>
      <c r="L386" s="22">
        <f t="shared" si="122"/>
        <v>158.37053399999999</v>
      </c>
    </row>
    <row r="387" spans="1:14" s="60" customFormat="1" ht="16.5">
      <c r="A387" s="48" t="s">
        <v>201</v>
      </c>
      <c r="B387" s="23" t="s">
        <v>21</v>
      </c>
      <c r="C387" s="16" t="s">
        <v>196</v>
      </c>
      <c r="D387" s="17" t="s">
        <v>197</v>
      </c>
      <c r="E387" s="18" t="s">
        <v>24</v>
      </c>
      <c r="F387" s="19">
        <v>1</v>
      </c>
      <c r="G387" s="20">
        <f>38.87*1.2203</f>
        <v>47.433060999999995</v>
      </c>
      <c r="H387" s="21">
        <f t="shared" si="119"/>
        <v>47.433060999999995</v>
      </c>
      <c r="I387" s="20">
        <f>1.29*1.2203</f>
        <v>1.574187</v>
      </c>
      <c r="J387" s="21">
        <f t="shared" si="120"/>
        <v>1.574187</v>
      </c>
      <c r="K387" s="20">
        <f t="shared" si="121"/>
        <v>49.007247999999997</v>
      </c>
      <c r="L387" s="22">
        <f t="shared" si="122"/>
        <v>49.007247999999997</v>
      </c>
    </row>
    <row r="388" spans="1:14" s="60" customFormat="1" ht="34.5" customHeight="1">
      <c r="A388" s="49" t="s">
        <v>219</v>
      </c>
      <c r="B388" s="50" t="s">
        <v>21</v>
      </c>
      <c r="C388" s="16" t="s">
        <v>320</v>
      </c>
      <c r="D388" s="17" t="s">
        <v>321</v>
      </c>
      <c r="E388" s="18" t="s">
        <v>24</v>
      </c>
      <c r="F388" s="19">
        <v>15</v>
      </c>
      <c r="G388" s="20">
        <f>0*1.2203</f>
        <v>0</v>
      </c>
      <c r="H388" s="21">
        <f t="shared" si="119"/>
        <v>0</v>
      </c>
      <c r="I388" s="20">
        <f>185.1*1.2203</f>
        <v>225.87752999999998</v>
      </c>
      <c r="J388" s="21">
        <f t="shared" si="120"/>
        <v>3388.1629499999999</v>
      </c>
      <c r="K388" s="20">
        <f t="shared" si="121"/>
        <v>225.87752999999998</v>
      </c>
      <c r="L388" s="22">
        <f t="shared" si="122"/>
        <v>3388.1629499999999</v>
      </c>
    </row>
    <row r="389" spans="1:14" s="60" customFormat="1" ht="17.25" thickBot="1">
      <c r="A389" s="43"/>
      <c r="B389" s="44"/>
      <c r="C389" s="44"/>
      <c r="D389" s="45"/>
      <c r="E389" s="45"/>
      <c r="F389" s="46"/>
      <c r="G389" s="47"/>
      <c r="H389" s="47"/>
      <c r="I389" s="20"/>
      <c r="J389" s="47"/>
      <c r="K389" s="47"/>
      <c r="L389" s="47"/>
    </row>
    <row r="390" spans="1:14" ht="18">
      <c r="A390" s="197" t="s">
        <v>171</v>
      </c>
      <c r="B390" s="197"/>
      <c r="C390" s="197"/>
      <c r="D390" s="197"/>
      <c r="E390" s="197"/>
      <c r="F390" s="197"/>
      <c r="G390" s="198">
        <f>ROUND(H330+H341+H380,2)</f>
        <v>174923.39</v>
      </c>
      <c r="H390" s="198"/>
      <c r="I390" s="198">
        <f>ROUND(J330+J341+J380,2)</f>
        <v>64795.73</v>
      </c>
      <c r="J390" s="198"/>
      <c r="K390" s="198">
        <f>SUM(L330+L341+L380)</f>
        <v>239719.11999478069</v>
      </c>
      <c r="L390" s="198"/>
      <c r="M390" s="168">
        <f>I390+G390</f>
        <v>239719.12000000002</v>
      </c>
      <c r="N390" s="167"/>
    </row>
    <row r="391" spans="1:14">
      <c r="A391" s="206"/>
      <c r="B391" s="206"/>
      <c r="C391" s="206"/>
      <c r="D391" s="206"/>
      <c r="E391" s="206"/>
      <c r="F391" s="206"/>
      <c r="G391" s="206"/>
      <c r="H391" s="206"/>
      <c r="I391" s="206" t="e">
        <f>VLOOKUP(C391,Planilha7!A385:F4485,5,0)</f>
        <v>#N/A</v>
      </c>
      <c r="J391" s="206"/>
      <c r="K391" s="206"/>
      <c r="L391" s="206"/>
      <c r="M391" s="179">
        <f>M390-K390</f>
        <v>5.2193354349583387E-6</v>
      </c>
      <c r="N391" s="169"/>
    </row>
    <row r="392" spans="1:14" ht="15.75">
      <c r="A392" s="203" t="s">
        <v>247</v>
      </c>
      <c r="B392" s="203"/>
      <c r="C392" s="203"/>
      <c r="D392" s="203"/>
      <c r="E392" s="203"/>
      <c r="F392" s="203"/>
      <c r="G392" s="203"/>
      <c r="H392" s="203"/>
      <c r="I392" s="203" t="e">
        <f>VLOOKUP(C392,Planilha7!A386:F4486,5,0)</f>
        <v>#N/A</v>
      </c>
      <c r="J392" s="203"/>
      <c r="K392" s="203"/>
      <c r="L392" s="203"/>
    </row>
    <row r="393" spans="1:14" ht="16.5">
      <c r="A393" s="27">
        <v>1</v>
      </c>
      <c r="B393" s="28"/>
      <c r="C393" s="28"/>
      <c r="D393" s="29" t="s">
        <v>14</v>
      </c>
      <c r="E393" s="28"/>
      <c r="F393" s="30"/>
      <c r="G393" s="31"/>
      <c r="H393" s="32">
        <f>H394</f>
        <v>4682.5407733799993</v>
      </c>
      <c r="I393" s="31"/>
      <c r="J393" s="32">
        <f>J394</f>
        <v>3275.4306597600003</v>
      </c>
      <c r="K393" s="32"/>
      <c r="L393" s="33">
        <f>L394</f>
        <v>7957.9714331399991</v>
      </c>
    </row>
    <row r="394" spans="1:14" ht="16.5">
      <c r="A394" s="34">
        <v>1.1000000000000001</v>
      </c>
      <c r="B394" s="35"/>
      <c r="C394" s="35"/>
      <c r="D394" s="36" t="s">
        <v>173</v>
      </c>
      <c r="E394" s="35"/>
      <c r="F394" s="37"/>
      <c r="G394" s="38"/>
      <c r="H394" s="39">
        <f>SUM(H395:H404)</f>
        <v>4682.5407733799993</v>
      </c>
      <c r="I394" s="38"/>
      <c r="J394" s="39">
        <f>SUM(J395:J404)</f>
        <v>3275.4306597600003</v>
      </c>
      <c r="K394" s="39"/>
      <c r="L394" s="40">
        <f>SUM(L395:L404)</f>
        <v>7957.9714331399991</v>
      </c>
    </row>
    <row r="395" spans="1:14" s="60" customFormat="1" ht="16.5">
      <c r="A395" s="48" t="s">
        <v>174</v>
      </c>
      <c r="B395" s="23" t="s">
        <v>16</v>
      </c>
      <c r="C395" s="16" t="s">
        <v>17</v>
      </c>
      <c r="D395" s="17" t="s">
        <v>18</v>
      </c>
      <c r="E395" s="18" t="s">
        <v>19</v>
      </c>
      <c r="F395" s="19" t="s">
        <v>248</v>
      </c>
      <c r="G395" s="20">
        <f>(VLOOKUP(C395,Planilha7!A23:F4123,4,0)*1.2203)</f>
        <v>691.81247599999995</v>
      </c>
      <c r="H395" s="21">
        <f>F395*G395</f>
        <v>4150.8748559999995</v>
      </c>
      <c r="I395" s="20">
        <f>(VLOOKUP(C395,Planilha7!A132:F4232,5,0)*1.2203)</f>
        <v>93.853272999999987</v>
      </c>
      <c r="J395" s="21">
        <f>F395*I395</f>
        <v>563.1196379999999</v>
      </c>
      <c r="K395" s="20">
        <f>G395+I395</f>
        <v>785.66574899999989</v>
      </c>
      <c r="L395" s="22">
        <f>F395*K395</f>
        <v>4713.9944939999996</v>
      </c>
    </row>
    <row r="396" spans="1:14" s="60" customFormat="1" ht="16.5">
      <c r="A396" s="48" t="s">
        <v>175</v>
      </c>
      <c r="B396" s="23" t="s">
        <v>16</v>
      </c>
      <c r="C396" s="16" t="s">
        <v>207</v>
      </c>
      <c r="D396" s="17" t="s">
        <v>208</v>
      </c>
      <c r="E396" s="18" t="s">
        <v>24</v>
      </c>
      <c r="F396" s="19" t="s">
        <v>249</v>
      </c>
      <c r="G396" s="20">
        <f>(VLOOKUP(C396,Planilha7!A24:F4124,4,0)*1.2203)</f>
        <v>0</v>
      </c>
      <c r="H396" s="21">
        <f t="shared" ref="H396:H404" si="123">F396*G396</f>
        <v>0</v>
      </c>
      <c r="I396" s="20">
        <f>(VLOOKUP(C396,Planilha7!A133:F4233,5,0)*1.2203)</f>
        <v>97.440954999999988</v>
      </c>
      <c r="J396" s="21">
        <f t="shared" ref="J396:J404" si="124">F396*I396</f>
        <v>97.440954999999988</v>
      </c>
      <c r="K396" s="20">
        <f t="shared" ref="K396:K404" si="125">G396+I396</f>
        <v>97.440954999999988</v>
      </c>
      <c r="L396" s="22">
        <f t="shared" ref="L396:L404" si="126">F396*K396</f>
        <v>97.440954999999988</v>
      </c>
    </row>
    <row r="397" spans="1:14" s="60" customFormat="1" ht="16.5">
      <c r="A397" s="48" t="s">
        <v>176</v>
      </c>
      <c r="B397" s="23" t="s">
        <v>16</v>
      </c>
      <c r="C397" s="16" t="s">
        <v>178</v>
      </c>
      <c r="D397" s="17" t="s">
        <v>179</v>
      </c>
      <c r="E397" s="18" t="s">
        <v>19</v>
      </c>
      <c r="F397" s="19" t="s">
        <v>250</v>
      </c>
      <c r="G397" s="20">
        <f>(VLOOKUP(C397,Planilha7!A25:F4125,4,0)*1.2203)</f>
        <v>0</v>
      </c>
      <c r="H397" s="21">
        <f t="shared" si="123"/>
        <v>0</v>
      </c>
      <c r="I397" s="20">
        <f>(VLOOKUP(C397,Planilha7!A134:F4234,5,0)*1.2203)</f>
        <v>4.3076589999999992</v>
      </c>
      <c r="J397" s="21">
        <f t="shared" si="124"/>
        <v>65.907182699999993</v>
      </c>
      <c r="K397" s="20">
        <f t="shared" si="125"/>
        <v>4.3076589999999992</v>
      </c>
      <c r="L397" s="22">
        <f t="shared" si="126"/>
        <v>65.907182699999993</v>
      </c>
    </row>
    <row r="398" spans="1:14" s="60" customFormat="1" ht="16.5">
      <c r="A398" s="48" t="s">
        <v>177</v>
      </c>
      <c r="B398" s="23" t="s">
        <v>16</v>
      </c>
      <c r="C398" s="16" t="s">
        <v>39</v>
      </c>
      <c r="D398" s="17" t="s">
        <v>40</v>
      </c>
      <c r="E398" s="18" t="s">
        <v>19</v>
      </c>
      <c r="F398" s="19" t="s">
        <v>251</v>
      </c>
      <c r="G398" s="20">
        <f>(VLOOKUP(C398,Planilha7!A26:F4126,4,0)*1.2203)</f>
        <v>0</v>
      </c>
      <c r="H398" s="21">
        <f t="shared" si="123"/>
        <v>0</v>
      </c>
      <c r="I398" s="20">
        <f>(VLOOKUP(C398,Planilha7!A135:F4235,5,0)*1.2203)</f>
        <v>31.703393999999999</v>
      </c>
      <c r="J398" s="21">
        <f t="shared" si="124"/>
        <v>579.22100837999994</v>
      </c>
      <c r="K398" s="20">
        <f t="shared" si="125"/>
        <v>31.703393999999999</v>
      </c>
      <c r="L398" s="22">
        <f t="shared" si="126"/>
        <v>579.22100837999994</v>
      </c>
    </row>
    <row r="399" spans="1:14" s="60" customFormat="1" ht="16.5">
      <c r="A399" s="48" t="s">
        <v>180</v>
      </c>
      <c r="B399" s="23" t="s">
        <v>16</v>
      </c>
      <c r="C399" s="16" t="s">
        <v>252</v>
      </c>
      <c r="D399" s="17" t="s">
        <v>253</v>
      </c>
      <c r="E399" s="18" t="s">
        <v>24</v>
      </c>
      <c r="F399" s="19" t="s">
        <v>254</v>
      </c>
      <c r="G399" s="20">
        <f>(VLOOKUP(C399,Planilha7!A27:F4127,4,0)*1.2203)</f>
        <v>0</v>
      </c>
      <c r="H399" s="21">
        <f t="shared" si="123"/>
        <v>0</v>
      </c>
      <c r="I399" s="20">
        <f>(VLOOKUP(C399,Planilha7!A136:F4236,5,0)*1.2203)</f>
        <v>4.0880049999999999</v>
      </c>
      <c r="J399" s="21">
        <f t="shared" si="124"/>
        <v>8.1760099999999998</v>
      </c>
      <c r="K399" s="20">
        <f t="shared" si="125"/>
        <v>4.0880049999999999</v>
      </c>
      <c r="L399" s="22">
        <f t="shared" si="126"/>
        <v>8.1760099999999998</v>
      </c>
    </row>
    <row r="400" spans="1:14" s="60" customFormat="1" ht="16.5">
      <c r="A400" s="48" t="s">
        <v>181</v>
      </c>
      <c r="B400" s="23" t="s">
        <v>16</v>
      </c>
      <c r="C400" s="16" t="s">
        <v>203</v>
      </c>
      <c r="D400" s="17" t="s">
        <v>204</v>
      </c>
      <c r="E400" s="18" t="s">
        <v>19</v>
      </c>
      <c r="F400" s="19" t="s">
        <v>255</v>
      </c>
      <c r="G400" s="20">
        <f>(VLOOKUP(C400,Planilha7!A28:F4128,4,0)*1.2203)</f>
        <v>49.251307999999995</v>
      </c>
      <c r="H400" s="21">
        <f t="shared" si="123"/>
        <v>283.68753407999998</v>
      </c>
      <c r="I400" s="20">
        <f>(VLOOKUP(C400,Planilha7!A137:F4237,5,0)*1.2203)</f>
        <v>36.011052999999997</v>
      </c>
      <c r="J400" s="21">
        <f t="shared" si="124"/>
        <v>207.42366527999997</v>
      </c>
      <c r="K400" s="20">
        <f t="shared" si="125"/>
        <v>85.262360999999999</v>
      </c>
      <c r="L400" s="22">
        <f t="shared" si="126"/>
        <v>491.11119936</v>
      </c>
    </row>
    <row r="401" spans="1:12" s="60" customFormat="1" ht="16.5">
      <c r="A401" s="48" t="s">
        <v>184</v>
      </c>
      <c r="B401" s="23" t="s">
        <v>16</v>
      </c>
      <c r="C401" s="16" t="s">
        <v>205</v>
      </c>
      <c r="D401" s="17" t="s">
        <v>206</v>
      </c>
      <c r="E401" s="18" t="s">
        <v>24</v>
      </c>
      <c r="F401" s="19" t="s">
        <v>256</v>
      </c>
      <c r="G401" s="20">
        <f>(VLOOKUP(C401,Planilha7!A29:F4129,4,0)*1.2203)</f>
        <v>0</v>
      </c>
      <c r="H401" s="21">
        <f t="shared" si="123"/>
        <v>0</v>
      </c>
      <c r="I401" s="20">
        <f>(VLOOKUP(C401,Planilha7!A138:F4238,5,0)*1.2203)</f>
        <v>92.401115999999988</v>
      </c>
      <c r="J401" s="21">
        <f t="shared" si="124"/>
        <v>462.00557999999995</v>
      </c>
      <c r="K401" s="20">
        <f t="shared" si="125"/>
        <v>92.401115999999988</v>
      </c>
      <c r="L401" s="22">
        <f t="shared" si="126"/>
        <v>462.00557999999995</v>
      </c>
    </row>
    <row r="402" spans="1:12" s="60" customFormat="1" ht="16.5">
      <c r="A402" s="48" t="s">
        <v>223</v>
      </c>
      <c r="B402" s="23" t="s">
        <v>16</v>
      </c>
      <c r="C402" s="16" t="s">
        <v>46</v>
      </c>
      <c r="D402" s="17" t="s">
        <v>47</v>
      </c>
      <c r="E402" s="18" t="s">
        <v>44</v>
      </c>
      <c r="F402" s="19" t="s">
        <v>257</v>
      </c>
      <c r="G402" s="20">
        <f>(VLOOKUP(C402,Planilha7!A30:F4130,4,0)*1.2203)</f>
        <v>0</v>
      </c>
      <c r="H402" s="21">
        <f t="shared" si="123"/>
        <v>0</v>
      </c>
      <c r="I402" s="20">
        <f>(VLOOKUP(C402,Planilha7!A139:F4239,5,0)*1.2203)</f>
        <v>61.320074999999996</v>
      </c>
      <c r="J402" s="21">
        <f t="shared" si="124"/>
        <v>815.55699749999997</v>
      </c>
      <c r="K402" s="20">
        <f t="shared" si="125"/>
        <v>61.320074999999996</v>
      </c>
      <c r="L402" s="22">
        <f t="shared" si="126"/>
        <v>815.55699749999997</v>
      </c>
    </row>
    <row r="403" spans="1:12" s="60" customFormat="1" ht="16.5">
      <c r="A403" s="48" t="s">
        <v>224</v>
      </c>
      <c r="B403" s="23" t="s">
        <v>16</v>
      </c>
      <c r="C403" s="16" t="s">
        <v>182</v>
      </c>
      <c r="D403" s="17" t="s">
        <v>183</v>
      </c>
      <c r="E403" s="18" t="s">
        <v>44</v>
      </c>
      <c r="F403" s="19" t="s">
        <v>258</v>
      </c>
      <c r="G403" s="20">
        <f>(VLOOKUP(C403,Planilha7!A31:F4131,4,0)*1.2203)</f>
        <v>0</v>
      </c>
      <c r="H403" s="21">
        <f t="shared" si="123"/>
        <v>0</v>
      </c>
      <c r="I403" s="20">
        <f>(VLOOKUP(C403,Planilha7!A140:F4240,5,0)*1.2203)</f>
        <v>224.84027499999999</v>
      </c>
      <c r="J403" s="21">
        <f t="shared" si="124"/>
        <v>451.92895274999995</v>
      </c>
      <c r="K403" s="20">
        <f t="shared" si="125"/>
        <v>224.84027499999999</v>
      </c>
      <c r="L403" s="22">
        <f t="shared" si="126"/>
        <v>451.92895274999995</v>
      </c>
    </row>
    <row r="404" spans="1:12" s="60" customFormat="1" ht="33">
      <c r="A404" s="48" t="s">
        <v>225</v>
      </c>
      <c r="B404" s="23" t="s">
        <v>16</v>
      </c>
      <c r="C404" s="16" t="s">
        <v>49</v>
      </c>
      <c r="D404" s="17" t="s">
        <v>50</v>
      </c>
      <c r="E404" s="18" t="s">
        <v>44</v>
      </c>
      <c r="F404" s="19" t="s">
        <v>258</v>
      </c>
      <c r="G404" s="20">
        <f>(VLOOKUP(C404,Planilha7!A32:F4132,4,0)*1.2203)</f>
        <v>123.37232999999999</v>
      </c>
      <c r="H404" s="21">
        <f t="shared" si="123"/>
        <v>247.97838329999996</v>
      </c>
      <c r="I404" s="20">
        <f>(VLOOKUP(C404,Planilha7!A141:F4241,5,0)*1.2203)</f>
        <v>12.264015000000001</v>
      </c>
      <c r="J404" s="21">
        <f t="shared" si="124"/>
        <v>24.65067015</v>
      </c>
      <c r="K404" s="20">
        <f t="shared" si="125"/>
        <v>135.63634500000001</v>
      </c>
      <c r="L404" s="22">
        <f t="shared" si="126"/>
        <v>272.62905344999996</v>
      </c>
    </row>
    <row r="405" spans="1:12" ht="16.5">
      <c r="A405" s="24"/>
      <c r="B405" s="25"/>
      <c r="C405" s="25"/>
      <c r="D405" s="26"/>
      <c r="E405" s="26"/>
      <c r="F405" s="26"/>
      <c r="G405" s="26"/>
      <c r="H405" s="26"/>
      <c r="I405" s="20"/>
      <c r="J405" s="26"/>
      <c r="K405" s="26"/>
      <c r="L405" s="26"/>
    </row>
    <row r="406" spans="1:12" ht="16.5">
      <c r="A406" s="27">
        <v>2</v>
      </c>
      <c r="B406" s="28"/>
      <c r="C406" s="28"/>
      <c r="D406" s="29" t="s">
        <v>259</v>
      </c>
      <c r="E406" s="28"/>
      <c r="F406" s="30"/>
      <c r="G406" s="31"/>
      <c r="H406" s="32">
        <f>ROUND(H407+H420+H436,2)</f>
        <v>125320.2</v>
      </c>
      <c r="I406" s="31"/>
      <c r="J406" s="32">
        <f>ROUND(J407+J420+J436,2)</f>
        <v>47031.199999999997</v>
      </c>
      <c r="K406" s="32"/>
      <c r="L406" s="33">
        <f>ROUND(L407+L420+L436,2)</f>
        <v>172351.39</v>
      </c>
    </row>
    <row r="407" spans="1:12" ht="16.5">
      <c r="A407" s="34">
        <v>2.1</v>
      </c>
      <c r="B407" s="35"/>
      <c r="C407" s="35"/>
      <c r="D407" s="36" t="s">
        <v>260</v>
      </c>
      <c r="E407" s="35"/>
      <c r="F407" s="37"/>
      <c r="G407" s="38"/>
      <c r="H407" s="39">
        <f>SUM(H408:H418)</f>
        <v>79755.650473749993</v>
      </c>
      <c r="I407" s="38"/>
      <c r="J407" s="39">
        <f>SUM(J408:J418)</f>
        <v>27704.233917740003</v>
      </c>
      <c r="K407" s="39"/>
      <c r="L407" s="40">
        <f>SUM(L408:L418)</f>
        <v>107459.88439148999</v>
      </c>
    </row>
    <row r="408" spans="1:12" s="60" customFormat="1" ht="16.5">
      <c r="A408" s="48" t="s">
        <v>55</v>
      </c>
      <c r="B408" s="23" t="s">
        <v>16</v>
      </c>
      <c r="C408" s="16" t="s">
        <v>56</v>
      </c>
      <c r="D408" s="17" t="s">
        <v>57</v>
      </c>
      <c r="E408" s="18" t="s">
        <v>24</v>
      </c>
      <c r="F408" s="19" t="s">
        <v>249</v>
      </c>
      <c r="G408" s="20">
        <f>(VLOOKUP(C408,Planilha7!A23:F4123,4,0)*1.2203)</f>
        <v>492.36664400000001</v>
      </c>
      <c r="H408" s="21">
        <f>F408*G408</f>
        <v>492.36664400000001</v>
      </c>
      <c r="I408" s="20">
        <f>(VLOOKUP(C408,Planilha7!A402:F4502,5,0)*1.2203)</f>
        <v>23.063669999999998</v>
      </c>
      <c r="J408" s="21">
        <f>F408*I408</f>
        <v>23.063669999999998</v>
      </c>
      <c r="K408" s="20">
        <f>G408+I408</f>
        <v>515.43031399999995</v>
      </c>
      <c r="L408" s="22">
        <f>F408*K408</f>
        <v>515.43031399999995</v>
      </c>
    </row>
    <row r="409" spans="1:12" s="60" customFormat="1" ht="30" customHeight="1">
      <c r="A409" s="48" t="s">
        <v>58</v>
      </c>
      <c r="B409" s="23" t="s">
        <v>16</v>
      </c>
      <c r="C409" s="16" t="s">
        <v>62</v>
      </c>
      <c r="D409" s="17" t="s">
        <v>63</v>
      </c>
      <c r="E409" s="18" t="s">
        <v>24</v>
      </c>
      <c r="F409" s="19" t="s">
        <v>249</v>
      </c>
      <c r="G409" s="20">
        <f>(VLOOKUP(C409,Planilha7!A24:F4124,4,0)*1.2203)</f>
        <v>606.03758899999991</v>
      </c>
      <c r="H409" s="21">
        <f t="shared" ref="H409:H418" si="127">F409*G409</f>
        <v>606.03758899999991</v>
      </c>
      <c r="I409" s="20">
        <f>(VLOOKUP(C409,Planilha7!A403:F4503,5,0)*1.2203)</f>
        <v>102.480794</v>
      </c>
      <c r="J409" s="21">
        <f t="shared" ref="J409:J418" si="128">F409*I409</f>
        <v>102.480794</v>
      </c>
      <c r="K409" s="20">
        <f t="shared" ref="K409:K418" si="129">G409+I409</f>
        <v>708.51838299999986</v>
      </c>
      <c r="L409" s="22">
        <f t="shared" ref="L409:L418" si="130">F409*K409</f>
        <v>708.51838299999986</v>
      </c>
    </row>
    <row r="410" spans="1:12" s="60" customFormat="1" ht="31.5" customHeight="1">
      <c r="A410" s="48" t="s">
        <v>61</v>
      </c>
      <c r="B410" s="23" t="s">
        <v>16</v>
      </c>
      <c r="C410" s="16" t="s">
        <v>65</v>
      </c>
      <c r="D410" s="17" t="s">
        <v>66</v>
      </c>
      <c r="E410" s="18" t="s">
        <v>24</v>
      </c>
      <c r="F410" s="19" t="s">
        <v>249</v>
      </c>
      <c r="G410" s="20">
        <f>(VLOOKUP(C410,Planilha7!A25:F4125,4,0)*1.2203)</f>
        <v>565.04771200000005</v>
      </c>
      <c r="H410" s="21">
        <f t="shared" si="127"/>
        <v>565.04771200000005</v>
      </c>
      <c r="I410" s="20">
        <f>(VLOOKUP(C410,Planilha7!A404:F4504,5,0)*1.2203)</f>
        <v>61.600743999999992</v>
      </c>
      <c r="J410" s="21">
        <f t="shared" si="128"/>
        <v>61.600743999999992</v>
      </c>
      <c r="K410" s="20">
        <f t="shared" si="129"/>
        <v>626.64845600000001</v>
      </c>
      <c r="L410" s="22">
        <f t="shared" si="130"/>
        <v>626.64845600000001</v>
      </c>
    </row>
    <row r="411" spans="1:12" s="60" customFormat="1" ht="16.5">
      <c r="A411" s="48" t="s">
        <v>64</v>
      </c>
      <c r="B411" s="23" t="s">
        <v>16</v>
      </c>
      <c r="C411" s="16" t="s">
        <v>59</v>
      </c>
      <c r="D411" s="17" t="s">
        <v>60</v>
      </c>
      <c r="E411" s="18" t="s">
        <v>24</v>
      </c>
      <c r="F411" s="19" t="s">
        <v>249</v>
      </c>
      <c r="G411" s="20">
        <f>(VLOOKUP(C411,Planilha7!A26:F4126,4,0)*1.2203)</f>
        <v>522.53246000000001</v>
      </c>
      <c r="H411" s="21">
        <f t="shared" si="127"/>
        <v>522.53246000000001</v>
      </c>
      <c r="I411" s="20">
        <f>(VLOOKUP(C411,Planilha7!A405:F4505,5,0)*1.2203)</f>
        <v>23.063669999999998</v>
      </c>
      <c r="J411" s="21">
        <f t="shared" si="128"/>
        <v>23.063669999999998</v>
      </c>
      <c r="K411" s="20">
        <f t="shared" si="129"/>
        <v>545.59613000000002</v>
      </c>
      <c r="L411" s="22">
        <f t="shared" si="130"/>
        <v>545.59613000000002</v>
      </c>
    </row>
    <row r="412" spans="1:12" s="60" customFormat="1" ht="15" customHeight="1">
      <c r="A412" s="48" t="s">
        <v>67</v>
      </c>
      <c r="B412" s="23" t="s">
        <v>16</v>
      </c>
      <c r="C412" s="16" t="s">
        <v>68</v>
      </c>
      <c r="D412" s="17" t="s">
        <v>69</v>
      </c>
      <c r="E412" s="18" t="s">
        <v>24</v>
      </c>
      <c r="F412" s="19" t="s">
        <v>249</v>
      </c>
      <c r="G412" s="20">
        <f>(VLOOKUP(C412,Planilha7!A27:F4127,4,0)*1.2203)</f>
        <v>395.01110999999997</v>
      </c>
      <c r="H412" s="21">
        <f t="shared" si="127"/>
        <v>395.01110999999997</v>
      </c>
      <c r="I412" s="20">
        <f>(VLOOKUP(C412,Planilha7!A406:F4506,5,0)*1.2203)</f>
        <v>76.866697000000002</v>
      </c>
      <c r="J412" s="21">
        <f t="shared" si="128"/>
        <v>76.866697000000002</v>
      </c>
      <c r="K412" s="20">
        <f t="shared" si="129"/>
        <v>471.87780699999996</v>
      </c>
      <c r="L412" s="22">
        <f t="shared" si="130"/>
        <v>471.87780699999996</v>
      </c>
    </row>
    <row r="413" spans="1:12" s="60" customFormat="1" ht="16.5">
      <c r="A413" s="48" t="s">
        <v>70</v>
      </c>
      <c r="B413" s="23" t="s">
        <v>16</v>
      </c>
      <c r="C413" s="16" t="s">
        <v>71</v>
      </c>
      <c r="D413" s="17" t="s">
        <v>72</v>
      </c>
      <c r="E413" s="18" t="s">
        <v>31</v>
      </c>
      <c r="F413" s="19" t="s">
        <v>261</v>
      </c>
      <c r="G413" s="20">
        <f>(VLOOKUP(C413,Planilha7!A28:F4128,4,0)*1.2203)</f>
        <v>269.18597699999998</v>
      </c>
      <c r="H413" s="21">
        <f t="shared" si="127"/>
        <v>1251.71479305</v>
      </c>
      <c r="I413" s="20">
        <f>(VLOOKUP(C413,Planilha7!A407:F4507,5,0)*1.2203)</f>
        <v>115.293944</v>
      </c>
      <c r="J413" s="21">
        <f t="shared" si="128"/>
        <v>536.11683960000005</v>
      </c>
      <c r="K413" s="20">
        <f t="shared" si="129"/>
        <v>384.47992099999999</v>
      </c>
      <c r="L413" s="22">
        <f t="shared" si="130"/>
        <v>1787.8316326500001</v>
      </c>
    </row>
    <row r="414" spans="1:12" s="60" customFormat="1" ht="15" customHeight="1">
      <c r="A414" s="48" t="s">
        <v>73</v>
      </c>
      <c r="B414" s="23" t="s">
        <v>16</v>
      </c>
      <c r="C414" s="16" t="s">
        <v>74</v>
      </c>
      <c r="D414" s="17" t="s">
        <v>75</v>
      </c>
      <c r="E414" s="18" t="s">
        <v>31</v>
      </c>
      <c r="F414" s="19" t="s">
        <v>262</v>
      </c>
      <c r="G414" s="20">
        <f>(VLOOKUP(C414,Planilha7!A29:F4129,4,0)*1.2203)</f>
        <v>235.542306</v>
      </c>
      <c r="H414" s="21">
        <f t="shared" si="127"/>
        <v>49965.589371779999</v>
      </c>
      <c r="I414" s="20">
        <f>(VLOOKUP(C414,Planilha7!A408:F4508,5,0)*1.2203)</f>
        <v>102.480794</v>
      </c>
      <c r="J414" s="21">
        <f t="shared" si="128"/>
        <v>21739.250831220001</v>
      </c>
      <c r="K414" s="20">
        <f t="shared" si="129"/>
        <v>338.0231</v>
      </c>
      <c r="L414" s="22">
        <f t="shared" si="130"/>
        <v>71704.840203</v>
      </c>
    </row>
    <row r="415" spans="1:12" s="60" customFormat="1" ht="33" customHeight="1">
      <c r="A415" s="48" t="s">
        <v>76</v>
      </c>
      <c r="B415" s="23" t="s">
        <v>16</v>
      </c>
      <c r="C415" s="16" t="s">
        <v>77</v>
      </c>
      <c r="D415" s="17" t="s">
        <v>78</v>
      </c>
      <c r="E415" s="18" t="s">
        <v>24</v>
      </c>
      <c r="F415" s="19" t="s">
        <v>249</v>
      </c>
      <c r="G415" s="20">
        <f>(VLOOKUP(C415,Planilha7!A30:F4130,4,0)*1.2203)</f>
        <v>6353.3333109999994</v>
      </c>
      <c r="H415" s="21">
        <f t="shared" si="127"/>
        <v>6353.3333109999994</v>
      </c>
      <c r="I415" s="20">
        <f>(VLOOKUP(C415,Planilha7!A409:F4509,5,0)*1.2203)</f>
        <v>286.72168799999997</v>
      </c>
      <c r="J415" s="21">
        <f t="shared" si="128"/>
        <v>286.72168799999997</v>
      </c>
      <c r="K415" s="20">
        <f t="shared" si="129"/>
        <v>6640.054998999999</v>
      </c>
      <c r="L415" s="22">
        <f t="shared" si="130"/>
        <v>6640.054998999999</v>
      </c>
    </row>
    <row r="416" spans="1:12" s="60" customFormat="1" ht="16.5">
      <c r="A416" s="48" t="s">
        <v>79</v>
      </c>
      <c r="B416" s="23" t="s">
        <v>16</v>
      </c>
      <c r="C416" s="16" t="s">
        <v>80</v>
      </c>
      <c r="D416" s="17" t="s">
        <v>240</v>
      </c>
      <c r="E416" s="18" t="s">
        <v>19</v>
      </c>
      <c r="F416" s="19" t="s">
        <v>263</v>
      </c>
      <c r="G416" s="20">
        <f>(VLOOKUP(C416,Planilha7!A31:F4131,4,0)*1.2203)</f>
        <v>18.231282</v>
      </c>
      <c r="H416" s="21">
        <f t="shared" si="127"/>
        <v>1906.26284592</v>
      </c>
      <c r="I416" s="20">
        <f>(VLOOKUP(C416,Planilha7!A410:F4510,5,0)*1.2203)</f>
        <v>30.129207000000001</v>
      </c>
      <c r="J416" s="21">
        <f t="shared" si="128"/>
        <v>3150.3098839200002</v>
      </c>
      <c r="K416" s="20">
        <f t="shared" si="129"/>
        <v>48.360489000000001</v>
      </c>
      <c r="L416" s="22">
        <f t="shared" si="130"/>
        <v>5056.5727298400006</v>
      </c>
    </row>
    <row r="417" spans="1:12" s="60" customFormat="1" ht="15" customHeight="1">
      <c r="A417" s="48" t="s">
        <v>82</v>
      </c>
      <c r="B417" s="23" t="s">
        <v>16</v>
      </c>
      <c r="C417" s="16" t="s">
        <v>83</v>
      </c>
      <c r="D417" s="17" t="s">
        <v>84</v>
      </c>
      <c r="E417" s="18" t="s">
        <v>24</v>
      </c>
      <c r="F417" s="19" t="s">
        <v>248</v>
      </c>
      <c r="G417" s="20">
        <f>(VLOOKUP(C417,Planilha7!A32:F4132,4,0)*1.2203)</f>
        <v>2819.25909</v>
      </c>
      <c r="H417" s="21">
        <f t="shared" si="127"/>
        <v>16915.554540000001</v>
      </c>
      <c r="I417" s="20">
        <f>(VLOOKUP(C417,Planilha7!A411:F4511,5,0)*1.2203)</f>
        <v>266.45250499999997</v>
      </c>
      <c r="J417" s="21">
        <f t="shared" si="128"/>
        <v>1598.7150299999998</v>
      </c>
      <c r="K417" s="20">
        <f t="shared" si="129"/>
        <v>3085.7115949999998</v>
      </c>
      <c r="L417" s="22">
        <f t="shared" si="130"/>
        <v>18514.269569999997</v>
      </c>
    </row>
    <row r="418" spans="1:12" s="60" customFormat="1" ht="16.5">
      <c r="A418" s="48" t="s">
        <v>85</v>
      </c>
      <c r="B418" s="23" t="s">
        <v>21</v>
      </c>
      <c r="C418" s="16" t="s">
        <v>86</v>
      </c>
      <c r="D418" s="17" t="s">
        <v>87</v>
      </c>
      <c r="E418" s="18" t="s">
        <v>24</v>
      </c>
      <c r="F418" s="19" t="s">
        <v>249</v>
      </c>
      <c r="G418" s="20">
        <f>640.99*1.2203</f>
        <v>782.20009700000003</v>
      </c>
      <c r="H418" s="21">
        <f t="shared" si="127"/>
        <v>782.20009700000003</v>
      </c>
      <c r="I418" s="20">
        <f>86.9*1.2203</f>
        <v>106.04407</v>
      </c>
      <c r="J418" s="21">
        <f t="shared" si="128"/>
        <v>106.04407</v>
      </c>
      <c r="K418" s="20">
        <f t="shared" si="129"/>
        <v>888.24416700000006</v>
      </c>
      <c r="L418" s="22">
        <f t="shared" si="130"/>
        <v>888.24416700000006</v>
      </c>
    </row>
    <row r="419" spans="1:12" ht="16.5">
      <c r="A419" s="24"/>
      <c r="B419" s="25"/>
      <c r="C419" s="25"/>
      <c r="D419" s="26"/>
      <c r="E419" s="26"/>
      <c r="F419" s="26"/>
      <c r="G419" s="26"/>
      <c r="H419" s="26"/>
      <c r="I419" s="20"/>
      <c r="J419" s="26"/>
      <c r="K419" s="26"/>
      <c r="L419" s="26"/>
    </row>
    <row r="420" spans="1:12" ht="16.5">
      <c r="A420" s="34">
        <v>2.2000000000000002</v>
      </c>
      <c r="B420" s="35"/>
      <c r="C420" s="35"/>
      <c r="D420" s="36" t="s">
        <v>89</v>
      </c>
      <c r="E420" s="35"/>
      <c r="F420" s="37"/>
      <c r="G420" s="38"/>
      <c r="H420" s="39">
        <f>SUM(H421:H434)</f>
        <v>38067.143425709997</v>
      </c>
      <c r="I420" s="38"/>
      <c r="J420" s="39">
        <f>SUM(J421:J434)</f>
        <v>17934.369342639999</v>
      </c>
      <c r="K420" s="39"/>
      <c r="L420" s="40">
        <f>SUM(L421:L434)</f>
        <v>56001.512768349996</v>
      </c>
    </row>
    <row r="421" spans="1:12" s="60" customFormat="1" ht="16.5" customHeight="1">
      <c r="A421" s="48" t="s">
        <v>90</v>
      </c>
      <c r="B421" s="23" t="s">
        <v>16</v>
      </c>
      <c r="C421" s="16" t="s">
        <v>91</v>
      </c>
      <c r="D421" s="17" t="s">
        <v>92</v>
      </c>
      <c r="E421" s="18" t="s">
        <v>24</v>
      </c>
      <c r="F421" s="19" t="s">
        <v>264</v>
      </c>
      <c r="G421" s="20">
        <f>(VLOOKUP(C421,Planilha7!A23:F4123,4,0)*1.2203)</f>
        <v>103.61567299999999</v>
      </c>
      <c r="H421" s="21">
        <f>F421*G421</f>
        <v>725.30971099999988</v>
      </c>
      <c r="I421" s="20">
        <f>(VLOOKUP(C421,Planilha7!A415:F4515,5,0)*1.2203)</f>
        <v>15.375779999999999</v>
      </c>
      <c r="J421" s="21">
        <f>F421*I421</f>
        <v>107.63046</v>
      </c>
      <c r="K421" s="20">
        <f>G421+I421</f>
        <v>118.99145299999998</v>
      </c>
      <c r="L421" s="21">
        <f>F421*K421</f>
        <v>832.94017099999985</v>
      </c>
    </row>
    <row r="422" spans="1:12" s="60" customFormat="1" ht="16.5">
      <c r="A422" s="48" t="s">
        <v>93</v>
      </c>
      <c r="B422" s="23" t="s">
        <v>16</v>
      </c>
      <c r="C422" s="16" t="s">
        <v>94</v>
      </c>
      <c r="D422" s="17" t="s">
        <v>95</v>
      </c>
      <c r="E422" s="18" t="s">
        <v>24</v>
      </c>
      <c r="F422" s="19" t="s">
        <v>248</v>
      </c>
      <c r="G422" s="20">
        <f>(VLOOKUP(C422,Planilha7!A24:F4124,4,0)*1.2203)</f>
        <v>91.961807999999991</v>
      </c>
      <c r="H422" s="21">
        <f t="shared" ref="H422:H434" si="131">F422*G422</f>
        <v>551.77084799999989</v>
      </c>
      <c r="I422" s="20">
        <f>(VLOOKUP(C422,Planilha7!A416:F4516,5,0)*1.2203)</f>
        <v>15.375779999999999</v>
      </c>
      <c r="J422" s="21">
        <f t="shared" ref="J422:J434" si="132">F422*I422</f>
        <v>92.254679999999993</v>
      </c>
      <c r="K422" s="20">
        <f t="shared" ref="K422:K434" si="133">G422+I422</f>
        <v>107.33758799999998</v>
      </c>
      <c r="L422" s="21">
        <f t="shared" ref="L422:L434" si="134">F422*K422</f>
        <v>644.02552799999989</v>
      </c>
    </row>
    <row r="423" spans="1:12" s="60" customFormat="1" ht="16.5">
      <c r="A423" s="48" t="s">
        <v>96</v>
      </c>
      <c r="B423" s="23" t="s">
        <v>16</v>
      </c>
      <c r="C423" s="16" t="s">
        <v>97</v>
      </c>
      <c r="D423" s="17" t="s">
        <v>98</v>
      </c>
      <c r="E423" s="18" t="s">
        <v>24</v>
      </c>
      <c r="F423" s="19" t="s">
        <v>248</v>
      </c>
      <c r="G423" s="20">
        <f>(VLOOKUP(C423,Planilha7!A25:F4125,4,0)*1.2203)</f>
        <v>367.85943499999996</v>
      </c>
      <c r="H423" s="21">
        <f t="shared" si="131"/>
        <v>2207.15661</v>
      </c>
      <c r="I423" s="20">
        <f>(VLOOKUP(C423,Planilha7!A417:F4517,5,0)*1.2203)</f>
        <v>15.375779999999999</v>
      </c>
      <c r="J423" s="21">
        <f t="shared" si="132"/>
        <v>92.254679999999993</v>
      </c>
      <c r="K423" s="20">
        <f t="shared" si="133"/>
        <v>383.23521499999998</v>
      </c>
      <c r="L423" s="21">
        <f t="shared" si="134"/>
        <v>2299.41129</v>
      </c>
    </row>
    <row r="424" spans="1:12" s="60" customFormat="1" ht="29.25" customHeight="1">
      <c r="A424" s="48" t="s">
        <v>99</v>
      </c>
      <c r="B424" s="23" t="s">
        <v>16</v>
      </c>
      <c r="C424" s="16" t="s">
        <v>103</v>
      </c>
      <c r="D424" s="17" t="s">
        <v>104</v>
      </c>
      <c r="E424" s="18" t="s">
        <v>24</v>
      </c>
      <c r="F424" s="19" t="s">
        <v>265</v>
      </c>
      <c r="G424" s="20">
        <f>(VLOOKUP(C424,Planilha7!A26:F4126,4,0)*1.2203)</f>
        <v>107.715881</v>
      </c>
      <c r="H424" s="21">
        <f t="shared" si="131"/>
        <v>2908.3287869999999</v>
      </c>
      <c r="I424" s="20">
        <f>(VLOOKUP(C424,Planilha7!A418:F4518,5,0)*1.2203)</f>
        <v>25.626300000000001</v>
      </c>
      <c r="J424" s="21">
        <f t="shared" si="132"/>
        <v>691.91010000000006</v>
      </c>
      <c r="K424" s="20">
        <f t="shared" si="133"/>
        <v>133.34218099999998</v>
      </c>
      <c r="L424" s="21">
        <f t="shared" si="134"/>
        <v>3600.2388869999995</v>
      </c>
    </row>
    <row r="425" spans="1:12" s="60" customFormat="1" ht="15" customHeight="1">
      <c r="A425" s="48" t="s">
        <v>102</v>
      </c>
      <c r="B425" s="23" t="s">
        <v>21</v>
      </c>
      <c r="C425" s="16" t="s">
        <v>8536</v>
      </c>
      <c r="D425" s="17" t="s">
        <v>8535</v>
      </c>
      <c r="E425" s="18" t="s">
        <v>24</v>
      </c>
      <c r="F425" s="19" t="s">
        <v>249</v>
      </c>
      <c r="G425" s="20">
        <f>1232.17*1.2203</f>
        <v>1503.6170509999999</v>
      </c>
      <c r="H425" s="21">
        <f t="shared" si="131"/>
        <v>1503.6170509999999</v>
      </c>
      <c r="I425" s="20">
        <f>108.6*1.2203</f>
        <v>132.52457999999999</v>
      </c>
      <c r="J425" s="21">
        <f t="shared" si="132"/>
        <v>132.52457999999999</v>
      </c>
      <c r="K425" s="20">
        <f t="shared" si="133"/>
        <v>1636.141631</v>
      </c>
      <c r="L425" s="21">
        <f t="shared" si="134"/>
        <v>1636.141631</v>
      </c>
    </row>
    <row r="426" spans="1:12" s="60" customFormat="1" ht="15" customHeight="1">
      <c r="A426" s="48" t="s">
        <v>105</v>
      </c>
      <c r="B426" s="23" t="s">
        <v>16</v>
      </c>
      <c r="C426" s="16" t="s">
        <v>107</v>
      </c>
      <c r="D426" s="17" t="s">
        <v>108</v>
      </c>
      <c r="E426" s="18" t="s">
        <v>31</v>
      </c>
      <c r="F426" s="19" t="s">
        <v>266</v>
      </c>
      <c r="G426" s="20">
        <f>(VLOOKUP(C426,Planilha7!A28:F4128,4,0)*1.2203)</f>
        <v>11.629458999999999</v>
      </c>
      <c r="H426" s="21">
        <f t="shared" si="131"/>
        <v>1628.1242599999998</v>
      </c>
      <c r="I426" s="20">
        <f>(VLOOKUP(C426,Planilha7!A420:F4520,5,0)*1.2203)</f>
        <v>30.739357000000002</v>
      </c>
      <c r="J426" s="21">
        <f t="shared" si="132"/>
        <v>4303.5099799999998</v>
      </c>
      <c r="K426" s="20">
        <f t="shared" si="133"/>
        <v>42.368816000000002</v>
      </c>
      <c r="L426" s="21">
        <f t="shared" si="134"/>
        <v>5931.6342400000003</v>
      </c>
    </row>
    <row r="427" spans="1:12" s="60" customFormat="1" ht="16.5">
      <c r="A427" s="48" t="s">
        <v>106</v>
      </c>
      <c r="B427" s="23" t="s">
        <v>16</v>
      </c>
      <c r="C427" s="16" t="s">
        <v>188</v>
      </c>
      <c r="D427" s="17" t="s">
        <v>189</v>
      </c>
      <c r="E427" s="18" t="s">
        <v>112</v>
      </c>
      <c r="F427" s="19" t="s">
        <v>267</v>
      </c>
      <c r="G427" s="20">
        <f>(VLOOKUP(C427,Planilha7!A29:F4129,4,0)*1.2203)</f>
        <v>237.06768099999999</v>
      </c>
      <c r="H427" s="21">
        <f t="shared" si="131"/>
        <v>19913.685204000001</v>
      </c>
      <c r="I427" s="20">
        <f>(VLOOKUP(C427,Planilha7!A421:F4521,5,0)*1.2203)</f>
        <v>25.626300000000001</v>
      </c>
      <c r="J427" s="21">
        <f t="shared" si="132"/>
        <v>2152.6091999999999</v>
      </c>
      <c r="K427" s="20">
        <f t="shared" si="133"/>
        <v>262.69398100000001</v>
      </c>
      <c r="L427" s="21">
        <f t="shared" si="134"/>
        <v>22066.294404</v>
      </c>
    </row>
    <row r="428" spans="1:12" s="60" customFormat="1" ht="15" customHeight="1">
      <c r="A428" s="48" t="s">
        <v>109</v>
      </c>
      <c r="B428" s="23" t="s">
        <v>16</v>
      </c>
      <c r="C428" s="16" t="s">
        <v>114</v>
      </c>
      <c r="D428" s="17" t="s">
        <v>115</v>
      </c>
      <c r="E428" s="18" t="s">
        <v>31</v>
      </c>
      <c r="F428" s="19" t="s">
        <v>268</v>
      </c>
      <c r="G428" s="20">
        <f>(VLOOKUP(C428,Planilha7!A30:F4130,4,0)*1.2203)</f>
        <v>3.0995619999999997</v>
      </c>
      <c r="H428" s="21">
        <f t="shared" si="131"/>
        <v>867.87735999999995</v>
      </c>
      <c r="I428" s="20">
        <f>(VLOOKUP(C428,Planilha7!A422:F4522,5,0)*1.2203)</f>
        <v>2.0501039999999997</v>
      </c>
      <c r="J428" s="21">
        <f t="shared" si="132"/>
        <v>574.02911999999992</v>
      </c>
      <c r="K428" s="20">
        <f t="shared" si="133"/>
        <v>5.1496659999999999</v>
      </c>
      <c r="L428" s="21">
        <f t="shared" si="134"/>
        <v>1441.9064799999999</v>
      </c>
    </row>
    <row r="429" spans="1:12" s="60" customFormat="1" ht="16.5">
      <c r="A429" s="48" t="s">
        <v>113</v>
      </c>
      <c r="B429" s="23" t="s">
        <v>16</v>
      </c>
      <c r="C429" s="16" t="s">
        <v>117</v>
      </c>
      <c r="D429" s="17" t="s">
        <v>118</v>
      </c>
      <c r="E429" s="18" t="s">
        <v>112</v>
      </c>
      <c r="F429" s="19" t="s">
        <v>269</v>
      </c>
      <c r="G429" s="20">
        <f>(VLOOKUP(C429,Planilha7!A31:F4131,4,0)*1.2203)</f>
        <v>13.716172</v>
      </c>
      <c r="H429" s="21">
        <f t="shared" si="131"/>
        <v>384.05281600000001</v>
      </c>
      <c r="I429" s="20">
        <f>(VLOOKUP(C429,Planilha7!A423:F4523,5,0)*1.2203)</f>
        <v>15.375779999999999</v>
      </c>
      <c r="J429" s="21">
        <f t="shared" si="132"/>
        <v>430.52184</v>
      </c>
      <c r="K429" s="20">
        <f t="shared" si="133"/>
        <v>29.091951999999999</v>
      </c>
      <c r="L429" s="21">
        <f t="shared" si="134"/>
        <v>814.574656</v>
      </c>
    </row>
    <row r="430" spans="1:12" s="60" customFormat="1" ht="15" customHeight="1">
      <c r="A430" s="48" t="s">
        <v>116</v>
      </c>
      <c r="B430" s="23" t="s">
        <v>16</v>
      </c>
      <c r="C430" s="16" t="s">
        <v>120</v>
      </c>
      <c r="D430" s="17" t="s">
        <v>121</v>
      </c>
      <c r="E430" s="18" t="s">
        <v>24</v>
      </c>
      <c r="F430" s="19" t="s">
        <v>264</v>
      </c>
      <c r="G430" s="20">
        <f>(VLOOKUP(C430,Planilha7!A32:F4132,4,0)*1.2203)</f>
        <v>14.765629999999998</v>
      </c>
      <c r="H430" s="21">
        <f t="shared" si="131"/>
        <v>103.35940999999998</v>
      </c>
      <c r="I430" s="20">
        <f>(VLOOKUP(C430,Planilha7!A424:F4524,5,0)*1.2203)</f>
        <v>10.25052</v>
      </c>
      <c r="J430" s="21">
        <f t="shared" si="132"/>
        <v>71.753640000000004</v>
      </c>
      <c r="K430" s="20">
        <f t="shared" si="133"/>
        <v>25.016149999999996</v>
      </c>
      <c r="L430" s="21">
        <f t="shared" si="134"/>
        <v>175.11304999999999</v>
      </c>
    </row>
    <row r="431" spans="1:12" s="60" customFormat="1" ht="15" customHeight="1">
      <c r="A431" s="49" t="s">
        <v>119</v>
      </c>
      <c r="B431" s="61" t="s">
        <v>16</v>
      </c>
      <c r="C431" s="41" t="s">
        <v>123</v>
      </c>
      <c r="D431" s="17" t="s">
        <v>124</v>
      </c>
      <c r="E431" s="18" t="s">
        <v>31</v>
      </c>
      <c r="F431" s="42">
        <v>771.43</v>
      </c>
      <c r="G431" s="20">
        <f>(VLOOKUP(C431,Planilha7!A33:F4133,4,0)*1.2203)</f>
        <v>6.7970709999999999</v>
      </c>
      <c r="H431" s="21">
        <f t="shared" si="131"/>
        <v>5243.4644815299998</v>
      </c>
      <c r="I431" s="20">
        <f>(VLOOKUP(C431,Planilha7!A425:F4525,5,0)*1.2203)</f>
        <v>6.1503119999999996</v>
      </c>
      <c r="J431" s="21">
        <f t="shared" si="132"/>
        <v>4744.5351861599993</v>
      </c>
      <c r="K431" s="20">
        <f t="shared" si="133"/>
        <v>12.947382999999999</v>
      </c>
      <c r="L431" s="21">
        <f t="shared" si="134"/>
        <v>9987.9996676899991</v>
      </c>
    </row>
    <row r="432" spans="1:12" s="60" customFormat="1" ht="15" customHeight="1">
      <c r="A432" s="48" t="s">
        <v>122</v>
      </c>
      <c r="B432" s="23" t="s">
        <v>16</v>
      </c>
      <c r="C432" s="16" t="s">
        <v>126</v>
      </c>
      <c r="D432" s="17" t="s">
        <v>127</v>
      </c>
      <c r="E432" s="18" t="s">
        <v>31</v>
      </c>
      <c r="F432" s="19" t="s">
        <v>270</v>
      </c>
      <c r="G432" s="20">
        <f>(VLOOKUP(C432,Planilha7!A34:F4134,4,0)*1.2203)</f>
        <v>12.068766999999999</v>
      </c>
      <c r="H432" s="21">
        <f t="shared" si="131"/>
        <v>447.02712967999997</v>
      </c>
      <c r="I432" s="20">
        <f>(VLOOKUP(C432,Planilha7!A426:F4526,5,0)*1.2203)</f>
        <v>30.739357000000002</v>
      </c>
      <c r="J432" s="21">
        <f t="shared" si="132"/>
        <v>1138.58578328</v>
      </c>
      <c r="K432" s="20">
        <f t="shared" si="133"/>
        <v>42.808123999999999</v>
      </c>
      <c r="L432" s="21">
        <f t="shared" si="134"/>
        <v>1585.6129129599999</v>
      </c>
    </row>
    <row r="433" spans="1:12" s="60" customFormat="1" ht="16.5">
      <c r="A433" s="48" t="s">
        <v>125</v>
      </c>
      <c r="B433" s="23" t="s">
        <v>16</v>
      </c>
      <c r="C433" s="16" t="s">
        <v>129</v>
      </c>
      <c r="D433" s="17" t="s">
        <v>130</v>
      </c>
      <c r="E433" s="18" t="s">
        <v>31</v>
      </c>
      <c r="F433" s="19" t="s">
        <v>271</v>
      </c>
      <c r="G433" s="20">
        <f>(VLOOKUP(C433,Planilha7!A35:F4135,4,0)*1.2203)</f>
        <v>14.948675</v>
      </c>
      <c r="H433" s="21">
        <f t="shared" si="131"/>
        <v>1289.4727055000001</v>
      </c>
      <c r="I433" s="20">
        <f>(VLOOKUP(C433,Planilha7!A427:F4527,5,0)*1.2203)</f>
        <v>35.876819999999995</v>
      </c>
      <c r="J433" s="21">
        <f t="shared" si="132"/>
        <v>3094.7344931999996</v>
      </c>
      <c r="K433" s="20">
        <f t="shared" si="133"/>
        <v>50.825494999999997</v>
      </c>
      <c r="L433" s="21">
        <f t="shared" si="134"/>
        <v>4384.2071986999999</v>
      </c>
    </row>
    <row r="434" spans="1:12" s="60" customFormat="1" ht="16.5">
      <c r="A434" s="48" t="s">
        <v>128</v>
      </c>
      <c r="B434" s="23" t="s">
        <v>16</v>
      </c>
      <c r="C434" s="16" t="s">
        <v>132</v>
      </c>
      <c r="D434" s="17" t="s">
        <v>133</v>
      </c>
      <c r="E434" s="18" t="s">
        <v>112</v>
      </c>
      <c r="F434" s="19" t="s">
        <v>272</v>
      </c>
      <c r="G434" s="20">
        <f>(VLOOKUP(C434,Planilha7!A36:F4136,4,0)*1.2203)</f>
        <v>24.491420999999999</v>
      </c>
      <c r="H434" s="21">
        <f t="shared" si="131"/>
        <v>293.89705199999997</v>
      </c>
      <c r="I434" s="20">
        <f>(VLOOKUP(C434,Planilha7!A428:F4528,5,0)*1.2203)</f>
        <v>25.626300000000001</v>
      </c>
      <c r="J434" s="21">
        <f t="shared" si="132"/>
        <v>307.51560000000001</v>
      </c>
      <c r="K434" s="20">
        <f t="shared" si="133"/>
        <v>50.117721000000003</v>
      </c>
      <c r="L434" s="21">
        <f t="shared" si="134"/>
        <v>601.41265199999998</v>
      </c>
    </row>
    <row r="435" spans="1:12" ht="16.5">
      <c r="A435" s="24"/>
      <c r="B435" s="25"/>
      <c r="C435" s="25"/>
      <c r="D435" s="26"/>
      <c r="E435" s="26"/>
      <c r="F435" s="26"/>
      <c r="G435" s="26"/>
      <c r="H435" s="26"/>
      <c r="I435" s="20"/>
      <c r="J435" s="26"/>
      <c r="K435" s="26"/>
      <c r="L435" s="26"/>
    </row>
    <row r="436" spans="1:12" ht="16.5">
      <c r="A436" s="34">
        <v>2.2999999999999998</v>
      </c>
      <c r="B436" s="35"/>
      <c r="C436" s="35"/>
      <c r="D436" s="36" t="s">
        <v>135</v>
      </c>
      <c r="E436" s="35"/>
      <c r="F436" s="37"/>
      <c r="G436" s="38"/>
      <c r="H436" s="39">
        <f>SUM(H437:H440)</f>
        <v>7497.4011699999992</v>
      </c>
      <c r="I436" s="38"/>
      <c r="J436" s="39">
        <f>SUM(J437:J440)</f>
        <v>1392.594157</v>
      </c>
      <c r="K436" s="39"/>
      <c r="L436" s="40">
        <f>SUM(L437:L440)</f>
        <v>8889.9953269999987</v>
      </c>
    </row>
    <row r="437" spans="1:12" s="60" customFormat="1" ht="15" customHeight="1">
      <c r="A437" s="48" t="s">
        <v>136</v>
      </c>
      <c r="B437" s="23" t="s">
        <v>16</v>
      </c>
      <c r="C437" s="16" t="s">
        <v>137</v>
      </c>
      <c r="D437" s="17" t="s">
        <v>138</v>
      </c>
      <c r="E437" s="18" t="s">
        <v>24</v>
      </c>
      <c r="F437" s="19" t="s">
        <v>254</v>
      </c>
      <c r="G437" s="20">
        <f>(VLOOKUP(C437,Planilha7!A23:F4123,4,0)*1.2203)</f>
        <v>261.339448</v>
      </c>
      <c r="H437" s="21">
        <f>F437*G437</f>
        <v>522.67889600000001</v>
      </c>
      <c r="I437" s="20">
        <f>(VLOOKUP(C437,Planilha7!A431:F4531,5,0)*1.2203)</f>
        <v>21.562701000000001</v>
      </c>
      <c r="J437" s="21">
        <f>F437*I437</f>
        <v>43.125402000000001</v>
      </c>
      <c r="K437" s="20">
        <f>G437+I437</f>
        <v>282.90214900000001</v>
      </c>
      <c r="L437" s="21">
        <f>F437*K437</f>
        <v>565.80429800000002</v>
      </c>
    </row>
    <row r="438" spans="1:12" s="60" customFormat="1" ht="28.9" customHeight="1">
      <c r="A438" s="48" t="s">
        <v>139</v>
      </c>
      <c r="B438" s="23" t="s">
        <v>16</v>
      </c>
      <c r="C438" s="16" t="s">
        <v>140</v>
      </c>
      <c r="D438" s="17" t="s">
        <v>273</v>
      </c>
      <c r="E438" s="18" t="s">
        <v>24</v>
      </c>
      <c r="F438" s="19" t="s">
        <v>249</v>
      </c>
      <c r="G438" s="20">
        <f>(VLOOKUP(C438,Planilha7!A24:F4124,4,0)*1.2203)</f>
        <v>196.419488</v>
      </c>
      <c r="H438" s="21">
        <f t="shared" ref="H438:H440" si="135">F438*G438</f>
        <v>196.419488</v>
      </c>
      <c r="I438" s="20">
        <f>(VLOOKUP(C438,Planilha7!A432:F4532,5,0)*1.2203)</f>
        <v>21.562701000000001</v>
      </c>
      <c r="J438" s="21">
        <f t="shared" ref="J438:J440" si="136">F438*I438</f>
        <v>21.562701000000001</v>
      </c>
      <c r="K438" s="20">
        <f t="shared" ref="K438:K440" si="137">G438+I438</f>
        <v>217.98218900000001</v>
      </c>
      <c r="L438" s="21">
        <f t="shared" ref="L438:L440" si="138">F438*K438</f>
        <v>217.98218900000001</v>
      </c>
    </row>
    <row r="439" spans="1:12" s="60" customFormat="1" ht="55.5" customHeight="1">
      <c r="A439" s="49" t="s">
        <v>142</v>
      </c>
      <c r="B439" s="61" t="s">
        <v>16</v>
      </c>
      <c r="C439" s="41" t="s">
        <v>151</v>
      </c>
      <c r="D439" s="17" t="s">
        <v>152</v>
      </c>
      <c r="E439" s="18" t="s">
        <v>24</v>
      </c>
      <c r="F439" s="42">
        <v>70</v>
      </c>
      <c r="G439" s="20">
        <f>(VLOOKUP(C439,Planilha7!A25:F4125,4,0)*1.2203)</f>
        <v>7.4560329999999997</v>
      </c>
      <c r="H439" s="21">
        <f t="shared" si="135"/>
        <v>521.92230999999992</v>
      </c>
      <c r="I439" s="20">
        <f>(VLOOKUP(C439,Planilha7!A433:F4533,5,0)*1.2203)</f>
        <v>6.5774169999999996</v>
      </c>
      <c r="J439" s="21">
        <f t="shared" si="136"/>
        <v>460.41918999999996</v>
      </c>
      <c r="K439" s="20">
        <f t="shared" si="137"/>
        <v>14.033449999999998</v>
      </c>
      <c r="L439" s="21">
        <f t="shared" si="138"/>
        <v>982.34149999999988</v>
      </c>
    </row>
    <row r="440" spans="1:12" s="60" customFormat="1" ht="31.5" customHeight="1">
      <c r="A440" s="48" t="s">
        <v>146</v>
      </c>
      <c r="B440" s="23" t="s">
        <v>16</v>
      </c>
      <c r="C440" s="16" t="s">
        <v>154</v>
      </c>
      <c r="D440" s="17" t="s">
        <v>155</v>
      </c>
      <c r="E440" s="18" t="s">
        <v>112</v>
      </c>
      <c r="F440" s="19" t="s">
        <v>274</v>
      </c>
      <c r="G440" s="20">
        <f>(VLOOKUP(C440,Planilha7!A26:F4126,4,0)*1.2203)</f>
        <v>1564.0951189999998</v>
      </c>
      <c r="H440" s="21">
        <f t="shared" si="135"/>
        <v>6256.3804759999994</v>
      </c>
      <c r="I440" s="20">
        <f>(VLOOKUP(C440,Planilha7!A434:F4534,5,0)*1.2203)</f>
        <v>216.87171599999999</v>
      </c>
      <c r="J440" s="21">
        <f t="shared" si="136"/>
        <v>867.48686399999997</v>
      </c>
      <c r="K440" s="20">
        <f t="shared" si="137"/>
        <v>1780.9668349999997</v>
      </c>
      <c r="L440" s="21">
        <f t="shared" si="138"/>
        <v>7123.8673399999989</v>
      </c>
    </row>
    <row r="441" spans="1:12" ht="16.5">
      <c r="A441" s="24"/>
      <c r="B441" s="25"/>
      <c r="C441" s="25"/>
      <c r="D441" s="26"/>
      <c r="E441" s="26"/>
      <c r="F441" s="26"/>
      <c r="G441" s="26"/>
      <c r="H441" s="26"/>
      <c r="I441" s="20"/>
      <c r="J441" s="26"/>
      <c r="K441" s="26"/>
      <c r="L441" s="26"/>
    </row>
    <row r="442" spans="1:12" ht="16.5">
      <c r="A442" s="27">
        <v>3</v>
      </c>
      <c r="B442" s="28"/>
      <c r="C442" s="28"/>
      <c r="D442" s="29" t="s">
        <v>157</v>
      </c>
      <c r="E442" s="28"/>
      <c r="F442" s="30"/>
      <c r="G442" s="31"/>
      <c r="H442" s="32">
        <f>SUM(H443:H451)</f>
        <v>15521.920077249999</v>
      </c>
      <c r="I442" s="31"/>
      <c r="J442" s="32">
        <f>SUM(J443:J451)</f>
        <v>6279.3841072399991</v>
      </c>
      <c r="K442" s="32"/>
      <c r="L442" s="33">
        <f>SUM(L443:L451)</f>
        <v>21801.30418449</v>
      </c>
    </row>
    <row r="443" spans="1:12" s="60" customFormat="1" ht="31.9" customHeight="1">
      <c r="A443" s="48" t="s">
        <v>158</v>
      </c>
      <c r="B443" s="23" t="s">
        <v>16</v>
      </c>
      <c r="C443" s="16" t="s">
        <v>159</v>
      </c>
      <c r="D443" s="17" t="s">
        <v>160</v>
      </c>
      <c r="E443" s="18" t="s">
        <v>44</v>
      </c>
      <c r="F443" s="19" t="s">
        <v>275</v>
      </c>
      <c r="G443" s="20">
        <f>(VLOOKUP(C443,Planilha7!A23:F4123,4,0)*1.2203)</f>
        <v>0</v>
      </c>
      <c r="H443" s="21">
        <f>F443*G443</f>
        <v>0</v>
      </c>
      <c r="I443" s="20">
        <f>(VLOOKUP(C443,Planilha7!A437:F4537,5,0)*1.2203)</f>
        <v>19.073288999999999</v>
      </c>
      <c r="J443" s="21">
        <f>F443*I443</f>
        <v>232.69412579999997</v>
      </c>
      <c r="K443" s="20">
        <f>G443+I443</f>
        <v>19.073288999999999</v>
      </c>
      <c r="L443" s="22">
        <f>F443*K443</f>
        <v>232.69412579999997</v>
      </c>
    </row>
    <row r="444" spans="1:12" s="60" customFormat="1" ht="29.45" customHeight="1">
      <c r="A444" s="48" t="s">
        <v>161</v>
      </c>
      <c r="B444" s="23" t="s">
        <v>16</v>
      </c>
      <c r="C444" s="16" t="s">
        <v>192</v>
      </c>
      <c r="D444" s="17" t="s">
        <v>276</v>
      </c>
      <c r="E444" s="18" t="s">
        <v>44</v>
      </c>
      <c r="F444" s="19" t="s">
        <v>277</v>
      </c>
      <c r="G444" s="20">
        <f>(VLOOKUP(C444,Planilha7!A24:F4124,4,0)*1.2203)</f>
        <v>311.969695</v>
      </c>
      <c r="H444" s="21">
        <f t="shared" ref="H444:H451" si="139">F444*G444</f>
        <v>939.02878194999994</v>
      </c>
      <c r="I444" s="20">
        <f>(VLOOKUP(C444,Planilha7!A438:F4538,5,0)*1.2203)</f>
        <v>51.106164</v>
      </c>
      <c r="J444" s="21">
        <f t="shared" ref="J444:J451" si="140">F444*I444</f>
        <v>153.82955364</v>
      </c>
      <c r="K444" s="20">
        <f t="shared" ref="K444:K451" si="141">G444+I444</f>
        <v>363.07585899999998</v>
      </c>
      <c r="L444" s="22">
        <f t="shared" ref="L444:L451" si="142">F444*K444</f>
        <v>1092.8583355899998</v>
      </c>
    </row>
    <row r="445" spans="1:12" s="60" customFormat="1" ht="16.5">
      <c r="A445" s="48">
        <v>3.3</v>
      </c>
      <c r="B445" s="23" t="s">
        <v>16</v>
      </c>
      <c r="C445" s="16" t="s">
        <v>278</v>
      </c>
      <c r="D445" s="17" t="s">
        <v>279</v>
      </c>
      <c r="E445" s="18" t="s">
        <v>44</v>
      </c>
      <c r="F445" s="19" t="s">
        <v>249</v>
      </c>
      <c r="G445" s="20">
        <f>(VLOOKUP(C445,Planilha7!A25:F4125,4,0)*1.2203)</f>
        <v>625.58679499999994</v>
      </c>
      <c r="H445" s="21">
        <f t="shared" si="139"/>
        <v>625.58679499999994</v>
      </c>
      <c r="I445" s="20">
        <f>(VLOOKUP(C445,Planilha7!A439:F4539,5,0)*1.2203)</f>
        <v>375.25445299999996</v>
      </c>
      <c r="J445" s="21">
        <f t="shared" si="140"/>
        <v>375.25445299999996</v>
      </c>
      <c r="K445" s="20">
        <f t="shared" si="141"/>
        <v>1000.841248</v>
      </c>
      <c r="L445" s="22">
        <f t="shared" si="142"/>
        <v>1000.841248</v>
      </c>
    </row>
    <row r="446" spans="1:12" s="60" customFormat="1" ht="16.5">
      <c r="A446" s="48">
        <v>3.4</v>
      </c>
      <c r="B446" s="23" t="s">
        <v>16</v>
      </c>
      <c r="C446" s="16" t="s">
        <v>165</v>
      </c>
      <c r="D446" s="17" t="s">
        <v>166</v>
      </c>
      <c r="E446" s="18" t="s">
        <v>19</v>
      </c>
      <c r="F446" s="19" t="s">
        <v>280</v>
      </c>
      <c r="G446" s="20">
        <f>(VLOOKUP(C446,Planilha7!A26:F4126,4,0)*1.2203)</f>
        <v>0</v>
      </c>
      <c r="H446" s="21">
        <f t="shared" si="139"/>
        <v>0</v>
      </c>
      <c r="I446" s="20">
        <f>(VLOOKUP(C446,Planilha7!A440:F4540,5,0)*1.2203)</f>
        <v>45.285332999999994</v>
      </c>
      <c r="J446" s="21">
        <f t="shared" si="140"/>
        <v>570.59519579999994</v>
      </c>
      <c r="K446" s="20">
        <f t="shared" si="141"/>
        <v>45.285332999999994</v>
      </c>
      <c r="L446" s="22">
        <f t="shared" si="142"/>
        <v>570.59519579999994</v>
      </c>
    </row>
    <row r="447" spans="1:12" s="60" customFormat="1" ht="15" customHeight="1">
      <c r="A447" s="48" t="s">
        <v>170</v>
      </c>
      <c r="B447" s="23" t="s">
        <v>16</v>
      </c>
      <c r="C447" s="16" t="s">
        <v>281</v>
      </c>
      <c r="D447" s="17" t="s">
        <v>282</v>
      </c>
      <c r="E447" s="18" t="s">
        <v>19</v>
      </c>
      <c r="F447" s="19" t="s">
        <v>283</v>
      </c>
      <c r="G447" s="20">
        <f>(VLOOKUP(C447,Planilha7!A27:F4127,4,0)*1.2203)</f>
        <v>758.30662299999995</v>
      </c>
      <c r="H447" s="21">
        <f t="shared" si="139"/>
        <v>13649.519214</v>
      </c>
      <c r="I447" s="20">
        <f>(VLOOKUP(C447,Planilha7!A441:F4541,5,0)*1.2203)</f>
        <v>86.165382999999991</v>
      </c>
      <c r="J447" s="21">
        <f t="shared" si="140"/>
        <v>1550.9768939999999</v>
      </c>
      <c r="K447" s="20">
        <f t="shared" si="141"/>
        <v>844.47200599999996</v>
      </c>
      <c r="L447" s="22">
        <f t="shared" si="142"/>
        <v>15200.496107999999</v>
      </c>
    </row>
    <row r="448" spans="1:12" s="60" customFormat="1" ht="16.5">
      <c r="A448" s="48">
        <v>3.6</v>
      </c>
      <c r="B448" s="23" t="s">
        <v>21</v>
      </c>
      <c r="C448" s="16" t="s">
        <v>198</v>
      </c>
      <c r="D448" s="17" t="s">
        <v>199</v>
      </c>
      <c r="E448" s="18" t="s">
        <v>24</v>
      </c>
      <c r="F448" s="19" t="s">
        <v>249</v>
      </c>
      <c r="G448" s="20">
        <f>90.541*1.2203</f>
        <v>110.48718229999999</v>
      </c>
      <c r="H448" s="21">
        <f t="shared" si="139"/>
        <v>110.48718229999999</v>
      </c>
      <c r="I448" s="20">
        <f>1.29*1.2203</f>
        <v>1.574187</v>
      </c>
      <c r="J448" s="21">
        <f t="shared" si="140"/>
        <v>1.574187</v>
      </c>
      <c r="K448" s="20">
        <f t="shared" si="141"/>
        <v>112.06136929999998</v>
      </c>
      <c r="L448" s="22">
        <f t="shared" si="142"/>
        <v>112.06136929999998</v>
      </c>
    </row>
    <row r="449" spans="1:14" s="60" customFormat="1" ht="15" customHeight="1">
      <c r="A449" s="48" t="s">
        <v>201</v>
      </c>
      <c r="B449" s="23" t="s">
        <v>21</v>
      </c>
      <c r="C449" s="16" t="s">
        <v>194</v>
      </c>
      <c r="D449" s="17" t="s">
        <v>195</v>
      </c>
      <c r="E449" s="18" t="s">
        <v>24</v>
      </c>
      <c r="F449" s="19" t="s">
        <v>254</v>
      </c>
      <c r="G449" s="20">
        <f>41.97*1.2203</f>
        <v>51.215990999999995</v>
      </c>
      <c r="H449" s="21">
        <f t="shared" si="139"/>
        <v>102.43198199999999</v>
      </c>
      <c r="I449" s="20">
        <f t="shared" ref="I449:I450" si="143">1.29*1.2203</f>
        <v>1.574187</v>
      </c>
      <c r="J449" s="21">
        <f t="shared" si="140"/>
        <v>3.148374</v>
      </c>
      <c r="K449" s="20">
        <f t="shared" si="141"/>
        <v>52.790177999999997</v>
      </c>
      <c r="L449" s="22">
        <f t="shared" si="142"/>
        <v>105.58035599999999</v>
      </c>
    </row>
    <row r="450" spans="1:14" s="60" customFormat="1" ht="16.5">
      <c r="A450" s="48">
        <v>3.8</v>
      </c>
      <c r="B450" s="23" t="s">
        <v>21</v>
      </c>
      <c r="C450" s="16" t="s">
        <v>196</v>
      </c>
      <c r="D450" s="17" t="s">
        <v>197</v>
      </c>
      <c r="E450" s="18" t="s">
        <v>24</v>
      </c>
      <c r="F450" s="19" t="s">
        <v>254</v>
      </c>
      <c r="G450" s="20">
        <f>38.87*1.2203</f>
        <v>47.433060999999995</v>
      </c>
      <c r="H450" s="21">
        <f t="shared" si="139"/>
        <v>94.86612199999999</v>
      </c>
      <c r="I450" s="20">
        <f t="shared" si="143"/>
        <v>1.574187</v>
      </c>
      <c r="J450" s="21">
        <f t="shared" si="140"/>
        <v>3.148374</v>
      </c>
      <c r="K450" s="20">
        <f t="shared" si="141"/>
        <v>49.007247999999997</v>
      </c>
      <c r="L450" s="22">
        <f t="shared" si="142"/>
        <v>98.014495999999994</v>
      </c>
    </row>
    <row r="451" spans="1:14" s="60" customFormat="1" ht="34.5" customHeight="1">
      <c r="A451" s="49" t="s">
        <v>220</v>
      </c>
      <c r="B451" s="50" t="s">
        <v>21</v>
      </c>
      <c r="C451" s="16" t="s">
        <v>320</v>
      </c>
      <c r="D451" s="17" t="s">
        <v>321</v>
      </c>
      <c r="E451" s="18" t="s">
        <v>24</v>
      </c>
      <c r="F451" s="19">
        <v>15</v>
      </c>
      <c r="G451" s="20">
        <f>0*1.2203</f>
        <v>0</v>
      </c>
      <c r="H451" s="21">
        <f t="shared" si="139"/>
        <v>0</v>
      </c>
      <c r="I451" s="20">
        <f>185.1*1.2203</f>
        <v>225.87752999999998</v>
      </c>
      <c r="J451" s="21">
        <f t="shared" si="140"/>
        <v>3388.1629499999999</v>
      </c>
      <c r="K451" s="20">
        <f t="shared" si="141"/>
        <v>225.87752999999998</v>
      </c>
      <c r="L451" s="22">
        <f t="shared" si="142"/>
        <v>3388.1629499999999</v>
      </c>
    </row>
    <row r="452" spans="1:14" ht="17.25" thickBot="1">
      <c r="A452" s="43"/>
      <c r="B452" s="44"/>
      <c r="C452" s="44"/>
      <c r="D452" s="45"/>
      <c r="E452" s="45"/>
      <c r="F452" s="46"/>
      <c r="G452" s="47"/>
      <c r="H452" s="47"/>
      <c r="I452" s="20"/>
      <c r="J452" s="47"/>
      <c r="K452" s="47"/>
      <c r="L452" s="47"/>
    </row>
    <row r="453" spans="1:14" ht="18">
      <c r="A453" s="197" t="s">
        <v>171</v>
      </c>
      <c r="B453" s="197"/>
      <c r="C453" s="197"/>
      <c r="D453" s="197"/>
      <c r="E453" s="197"/>
      <c r="F453" s="197"/>
      <c r="G453" s="198">
        <f>ROUND(H442+H406+H393,2)</f>
        <v>145524.66</v>
      </c>
      <c r="H453" s="198"/>
      <c r="I453" s="198">
        <f>ROUND(J442+J406+J393,2)</f>
        <v>56586.01</v>
      </c>
      <c r="J453" s="198"/>
      <c r="K453" s="198">
        <f>SUM(L442,L406,L393)</f>
        <v>202110.66561763</v>
      </c>
      <c r="L453" s="198"/>
      <c r="M453" s="168">
        <f>I453+G453</f>
        <v>202110.67</v>
      </c>
      <c r="N453" s="167"/>
    </row>
    <row r="454" spans="1:14">
      <c r="A454" s="206"/>
      <c r="B454" s="206"/>
      <c r="C454" s="206"/>
      <c r="D454" s="206"/>
      <c r="E454" s="206"/>
      <c r="F454" s="206"/>
      <c r="G454" s="206"/>
      <c r="H454" s="206"/>
      <c r="I454" s="206" t="e">
        <f>VLOOKUP(C454,Planilha7!A448:F4548,5,0)</f>
        <v>#N/A</v>
      </c>
      <c r="J454" s="206"/>
      <c r="K454" s="206"/>
      <c r="L454" s="206"/>
      <c r="M454" s="167">
        <f>M453-K453</f>
        <v>4.3823700107168406E-3</v>
      </c>
      <c r="N454" s="167"/>
    </row>
    <row r="455" spans="1:14" ht="15.75">
      <c r="A455" s="203" t="s">
        <v>284</v>
      </c>
      <c r="B455" s="203"/>
      <c r="C455" s="203"/>
      <c r="D455" s="203"/>
      <c r="E455" s="203"/>
      <c r="F455" s="203"/>
      <c r="G455" s="203"/>
      <c r="H455" s="203"/>
      <c r="I455" s="203" t="e">
        <f>VLOOKUP(C455,Planilha7!A449:F4549,5,0)</f>
        <v>#N/A</v>
      </c>
      <c r="J455" s="203"/>
      <c r="K455" s="203"/>
      <c r="L455" s="203"/>
    </row>
    <row r="456" spans="1:14" ht="16.5">
      <c r="A456" s="27" t="s">
        <v>13</v>
      </c>
      <c r="B456" s="28"/>
      <c r="C456" s="28"/>
      <c r="D456" s="29" t="s">
        <v>14</v>
      </c>
      <c r="E456" s="28"/>
      <c r="F456" s="30"/>
      <c r="G456" s="31"/>
      <c r="H456" s="32">
        <f>H457</f>
        <v>6181.5968310999997</v>
      </c>
      <c r="I456" s="31"/>
      <c r="J456" s="32">
        <f>J457</f>
        <v>2215.1274875700001</v>
      </c>
      <c r="K456" s="32"/>
      <c r="L456" s="33">
        <f>L457</f>
        <v>8396.7243186700016</v>
      </c>
    </row>
    <row r="457" spans="1:14" ht="16.5">
      <c r="A457" s="34" t="s">
        <v>15</v>
      </c>
      <c r="B457" s="35"/>
      <c r="C457" s="35"/>
      <c r="D457" s="36" t="s">
        <v>173</v>
      </c>
      <c r="E457" s="35"/>
      <c r="F457" s="37"/>
      <c r="G457" s="38"/>
      <c r="H457" s="39">
        <f>SUM(H458:H465)</f>
        <v>6181.5968310999997</v>
      </c>
      <c r="I457" s="38"/>
      <c r="J457" s="39">
        <f>SUM(J458:J465)</f>
        <v>2215.1274875700001</v>
      </c>
      <c r="K457" s="39"/>
      <c r="L457" s="40">
        <f>SUM(L458:L465)</f>
        <v>8396.7243186700016</v>
      </c>
    </row>
    <row r="458" spans="1:14" s="60" customFormat="1" ht="16.5">
      <c r="A458" s="48" t="s">
        <v>174</v>
      </c>
      <c r="B458" s="23" t="s">
        <v>16</v>
      </c>
      <c r="C458" s="16" t="s">
        <v>17</v>
      </c>
      <c r="D458" s="17" t="s">
        <v>18</v>
      </c>
      <c r="E458" s="18" t="s">
        <v>19</v>
      </c>
      <c r="F458" s="19">
        <v>6</v>
      </c>
      <c r="G458" s="20">
        <f>(VLOOKUP(C458,Planilha7!A23:F4123,4,0)*1.2203)</f>
        <v>691.81247599999995</v>
      </c>
      <c r="H458" s="21">
        <f>F458*G458</f>
        <v>4150.8748559999995</v>
      </c>
      <c r="I458" s="20">
        <f>(VLOOKUP(C458,Planilha7!A132:F4232,5,0)*1.2203)</f>
        <v>93.853272999999987</v>
      </c>
      <c r="J458" s="21">
        <f>F458*I458</f>
        <v>563.1196379999999</v>
      </c>
      <c r="K458" s="20">
        <f>G458+I458</f>
        <v>785.66574899999989</v>
      </c>
      <c r="L458" s="21">
        <f>F458*K458</f>
        <v>4713.9944939999996</v>
      </c>
    </row>
    <row r="459" spans="1:14" s="60" customFormat="1" ht="16.5">
      <c r="A459" s="48" t="s">
        <v>175</v>
      </c>
      <c r="B459" s="23" t="s">
        <v>21</v>
      </c>
      <c r="C459" s="16" t="s">
        <v>22</v>
      </c>
      <c r="D459" s="17" t="s">
        <v>23</v>
      </c>
      <c r="E459" s="18" t="s">
        <v>24</v>
      </c>
      <c r="F459" s="19">
        <v>1</v>
      </c>
      <c r="G459" s="20">
        <f>1515.5*1.2203</f>
        <v>1849.36465</v>
      </c>
      <c r="H459" s="21">
        <f t="shared" ref="H459:H465" si="144">F459*G459</f>
        <v>1849.36465</v>
      </c>
      <c r="I459" s="20">
        <f>394.785*1.2203</f>
        <v>481.75613550000003</v>
      </c>
      <c r="J459" s="21">
        <f t="shared" ref="J459:J465" si="145">F459*I459</f>
        <v>481.75613550000003</v>
      </c>
      <c r="K459" s="20">
        <f t="shared" ref="K459:K465" si="146">G459+I459</f>
        <v>2331.1207855000002</v>
      </c>
      <c r="L459" s="21">
        <f t="shared" ref="L459:L465" si="147">F459*K459</f>
        <v>2331.1207855000002</v>
      </c>
    </row>
    <row r="460" spans="1:14" s="60" customFormat="1" ht="16.5">
      <c r="A460" s="48" t="s">
        <v>176</v>
      </c>
      <c r="B460" s="23" t="s">
        <v>16</v>
      </c>
      <c r="C460" s="16" t="s">
        <v>46</v>
      </c>
      <c r="D460" s="17" t="s">
        <v>47</v>
      </c>
      <c r="E460" s="18" t="s">
        <v>44</v>
      </c>
      <c r="F460" s="19">
        <v>12.54</v>
      </c>
      <c r="G460" s="20">
        <f>(VLOOKUP(C460,Planilha7!A25:F4125,4,0)*1.2203)</f>
        <v>0</v>
      </c>
      <c r="H460" s="21">
        <f t="shared" si="144"/>
        <v>0</v>
      </c>
      <c r="I460" s="20">
        <f>(VLOOKUP(C460,Planilha7!A134:F4234,5,0)*1.2203)</f>
        <v>61.320074999999996</v>
      </c>
      <c r="J460" s="21">
        <f t="shared" si="145"/>
        <v>768.95374049999987</v>
      </c>
      <c r="K460" s="20">
        <f t="shared" si="146"/>
        <v>61.320074999999996</v>
      </c>
      <c r="L460" s="21">
        <f t="shared" si="147"/>
        <v>768.95374049999987</v>
      </c>
    </row>
    <row r="461" spans="1:14" s="60" customFormat="1" ht="16.5">
      <c r="A461" s="48" t="s">
        <v>177</v>
      </c>
      <c r="B461" s="23" t="s">
        <v>16</v>
      </c>
      <c r="C461" s="16" t="s">
        <v>182</v>
      </c>
      <c r="D461" s="17" t="s">
        <v>183</v>
      </c>
      <c r="E461" s="18" t="s">
        <v>44</v>
      </c>
      <c r="F461" s="19">
        <v>1.17</v>
      </c>
      <c r="G461" s="20">
        <f>(VLOOKUP(C461,Planilha7!A26:F4126,4,0)*1.2203)</f>
        <v>0</v>
      </c>
      <c r="H461" s="21">
        <f t="shared" si="144"/>
        <v>0</v>
      </c>
      <c r="I461" s="20">
        <f>(VLOOKUP(C461,Planilha7!A135:F4235,5,0)*1.2203)</f>
        <v>224.84027499999999</v>
      </c>
      <c r="J461" s="21">
        <f t="shared" si="145"/>
        <v>263.06312174999999</v>
      </c>
      <c r="K461" s="20">
        <f t="shared" si="146"/>
        <v>224.84027499999999</v>
      </c>
      <c r="L461" s="21">
        <f t="shared" si="147"/>
        <v>263.06312174999999</v>
      </c>
    </row>
    <row r="462" spans="1:14" s="60" customFormat="1" ht="16.5">
      <c r="A462" s="48" t="s">
        <v>180</v>
      </c>
      <c r="B462" s="23" t="s">
        <v>16</v>
      </c>
      <c r="C462" s="16" t="s">
        <v>42</v>
      </c>
      <c r="D462" s="17" t="s">
        <v>43</v>
      </c>
      <c r="E462" s="18" t="s">
        <v>44</v>
      </c>
      <c r="F462" s="19">
        <v>0.31</v>
      </c>
      <c r="G462" s="20">
        <f>(VLOOKUP(C462,Planilha7!A27:F4127,4,0)*1.2203)</f>
        <v>0</v>
      </c>
      <c r="H462" s="21">
        <f t="shared" si="144"/>
        <v>0</v>
      </c>
      <c r="I462" s="20">
        <f>(VLOOKUP(C462,Planilha7!A136:F4236,5,0)*1.2203)</f>
        <v>81.760099999999994</v>
      </c>
      <c r="J462" s="21">
        <f t="shared" si="145"/>
        <v>25.345630999999997</v>
      </c>
      <c r="K462" s="20">
        <f t="shared" si="146"/>
        <v>81.760099999999994</v>
      </c>
      <c r="L462" s="21">
        <f t="shared" si="147"/>
        <v>25.345630999999997</v>
      </c>
    </row>
    <row r="463" spans="1:14" s="60" customFormat="1" ht="16.5">
      <c r="A463" s="48" t="s">
        <v>181</v>
      </c>
      <c r="B463" s="23" t="s">
        <v>16</v>
      </c>
      <c r="C463" s="16" t="s">
        <v>178</v>
      </c>
      <c r="D463" s="17" t="s">
        <v>179</v>
      </c>
      <c r="E463" s="18" t="s">
        <v>19</v>
      </c>
      <c r="F463" s="19">
        <v>5.83</v>
      </c>
      <c r="G463" s="20">
        <f>(VLOOKUP(C463,Planilha7!A28:F4128,4,0)*1.2203)</f>
        <v>0</v>
      </c>
      <c r="H463" s="21">
        <f t="shared" si="144"/>
        <v>0</v>
      </c>
      <c r="I463" s="20">
        <f>(VLOOKUP(C463,Planilha7!A137:F4237,5,0)*1.2203)</f>
        <v>4.3076589999999992</v>
      </c>
      <c r="J463" s="21">
        <f t="shared" si="145"/>
        <v>25.113651969999996</v>
      </c>
      <c r="K463" s="20">
        <f t="shared" si="146"/>
        <v>4.3076589999999992</v>
      </c>
      <c r="L463" s="21">
        <f t="shared" si="147"/>
        <v>25.113651969999996</v>
      </c>
    </row>
    <row r="464" spans="1:14" s="60" customFormat="1" ht="16.5">
      <c r="A464" s="48" t="s">
        <v>184</v>
      </c>
      <c r="B464" s="23" t="s">
        <v>16</v>
      </c>
      <c r="C464" s="16" t="s">
        <v>39</v>
      </c>
      <c r="D464" s="17" t="s">
        <v>40</v>
      </c>
      <c r="E464" s="18" t="s">
        <v>19</v>
      </c>
      <c r="F464" s="19">
        <v>2.2000000000000002</v>
      </c>
      <c r="G464" s="20">
        <f>(VLOOKUP(C464,Planilha7!A29:F4129,4,0)*1.2203)</f>
        <v>0</v>
      </c>
      <c r="H464" s="21">
        <f t="shared" si="144"/>
        <v>0</v>
      </c>
      <c r="I464" s="20">
        <f>(VLOOKUP(C464,Planilha7!A138:F4238,5,0)*1.2203)</f>
        <v>31.703393999999999</v>
      </c>
      <c r="J464" s="21">
        <f t="shared" si="145"/>
        <v>69.747466799999998</v>
      </c>
      <c r="K464" s="20">
        <f t="shared" si="146"/>
        <v>31.703393999999999</v>
      </c>
      <c r="L464" s="21">
        <f t="shared" si="147"/>
        <v>69.747466799999998</v>
      </c>
    </row>
    <row r="465" spans="1:12" s="60" customFormat="1" ht="33">
      <c r="A465" s="48" t="s">
        <v>223</v>
      </c>
      <c r="B465" s="23" t="s">
        <v>16</v>
      </c>
      <c r="C465" s="16" t="s">
        <v>49</v>
      </c>
      <c r="D465" s="17" t="s">
        <v>50</v>
      </c>
      <c r="E465" s="18" t="s">
        <v>44</v>
      </c>
      <c r="F465" s="19">
        <v>1.47</v>
      </c>
      <c r="G465" s="20">
        <f>(VLOOKUP(C465,Planilha7!A30:F4130,4,0)*1.2203)</f>
        <v>123.37232999999999</v>
      </c>
      <c r="H465" s="21">
        <f t="shared" si="144"/>
        <v>181.3573251</v>
      </c>
      <c r="I465" s="20">
        <f>(VLOOKUP(C465,Planilha7!A139:F4239,5,0)*1.2203)</f>
        <v>12.264015000000001</v>
      </c>
      <c r="J465" s="21">
        <f t="shared" si="145"/>
        <v>18.028102050000001</v>
      </c>
      <c r="K465" s="20">
        <f t="shared" si="146"/>
        <v>135.63634500000001</v>
      </c>
      <c r="L465" s="21">
        <f t="shared" si="147"/>
        <v>199.38542715</v>
      </c>
    </row>
    <row r="466" spans="1:12" ht="16.5">
      <c r="A466" s="24"/>
      <c r="B466" s="25"/>
      <c r="C466" s="25"/>
      <c r="D466" s="26"/>
      <c r="E466" s="26"/>
      <c r="F466" s="26"/>
      <c r="G466" s="26"/>
      <c r="H466" s="26"/>
      <c r="I466" s="20"/>
      <c r="J466" s="26"/>
      <c r="K466" s="26"/>
      <c r="L466" s="26"/>
    </row>
    <row r="467" spans="1:12" ht="16.5">
      <c r="A467" s="27" t="s">
        <v>51</v>
      </c>
      <c r="B467" s="28"/>
      <c r="C467" s="28"/>
      <c r="D467" s="29" t="s">
        <v>52</v>
      </c>
      <c r="E467" s="28"/>
      <c r="F467" s="30"/>
      <c r="G467" s="31"/>
      <c r="H467" s="32">
        <f>ROUND(H468+H502+H485,2)</f>
        <v>118593.29</v>
      </c>
      <c r="I467" s="31"/>
      <c r="J467" s="32">
        <f>ROUND(J468+J502+J485,2)</f>
        <v>35503.58</v>
      </c>
      <c r="K467" s="32"/>
      <c r="L467" s="33">
        <f>ROUND(L468+L502+L485,2)</f>
        <v>154096.87</v>
      </c>
    </row>
    <row r="468" spans="1:12" ht="16.5">
      <c r="A468" s="34" t="s">
        <v>53</v>
      </c>
      <c r="B468" s="35"/>
      <c r="C468" s="35"/>
      <c r="D468" s="36" t="s">
        <v>54</v>
      </c>
      <c r="E468" s="35"/>
      <c r="F468" s="37"/>
      <c r="G468" s="38"/>
      <c r="H468" s="39">
        <f>SUM(H469:H483)</f>
        <v>80177.557971989983</v>
      </c>
      <c r="I468" s="38"/>
      <c r="J468" s="39">
        <f>SUM(J469:J483)</f>
        <v>21214.610669060003</v>
      </c>
      <c r="K468" s="39"/>
      <c r="L468" s="40">
        <f>SUM(L469:L483)</f>
        <v>101392.16864104998</v>
      </c>
    </row>
    <row r="469" spans="1:12" s="60" customFormat="1" ht="16.5">
      <c r="A469" s="48" t="s">
        <v>55</v>
      </c>
      <c r="B469" s="23" t="s">
        <v>16</v>
      </c>
      <c r="C469" s="16" t="s">
        <v>56</v>
      </c>
      <c r="D469" s="17" t="s">
        <v>57</v>
      </c>
      <c r="E469" s="18" t="s">
        <v>24</v>
      </c>
      <c r="F469" s="19">
        <v>1</v>
      </c>
      <c r="G469" s="20">
        <f>(VLOOKUP(C469,Planilha7!A23:F4123,4,0)*1.2203)</f>
        <v>492.36664400000001</v>
      </c>
      <c r="H469" s="21">
        <f>F469*G469</f>
        <v>492.36664400000001</v>
      </c>
      <c r="I469" s="20">
        <f>(VLOOKUP(C469,Planilha7!A463:F4563,5,0)*1.2203)</f>
        <v>23.063669999999998</v>
      </c>
      <c r="J469" s="21">
        <f>F469*I469</f>
        <v>23.063669999999998</v>
      </c>
      <c r="K469" s="20">
        <f>G469+I469</f>
        <v>515.43031399999995</v>
      </c>
      <c r="L469" s="22">
        <f>F469*K469</f>
        <v>515.43031399999995</v>
      </c>
    </row>
    <row r="470" spans="1:12" s="60" customFormat="1" ht="16.5">
      <c r="A470" s="48" t="s">
        <v>58</v>
      </c>
      <c r="B470" s="23" t="s">
        <v>16</v>
      </c>
      <c r="C470" s="16" t="s">
        <v>62</v>
      </c>
      <c r="D470" s="17" t="s">
        <v>63</v>
      </c>
      <c r="E470" s="18" t="s">
        <v>24</v>
      </c>
      <c r="F470" s="19">
        <v>1</v>
      </c>
      <c r="G470" s="20">
        <f>(VLOOKUP(C470,Planilha7!A24:F4124,4,0)*1.2203)</f>
        <v>606.03758899999991</v>
      </c>
      <c r="H470" s="21">
        <f t="shared" ref="H470:H483" si="148">F470*G470</f>
        <v>606.03758899999991</v>
      </c>
      <c r="I470" s="20">
        <f>(VLOOKUP(C470,Planilha7!A464:F4564,5,0)*1.2203)</f>
        <v>102.480794</v>
      </c>
      <c r="J470" s="21">
        <f t="shared" ref="J470:J483" si="149">F470*I470</f>
        <v>102.480794</v>
      </c>
      <c r="K470" s="20">
        <f t="shared" ref="K470:K483" si="150">G470+I470</f>
        <v>708.51838299999986</v>
      </c>
      <c r="L470" s="22">
        <f t="shared" ref="L470:L483" si="151">F470*K470</f>
        <v>708.51838299999986</v>
      </c>
    </row>
    <row r="471" spans="1:12" s="60" customFormat="1" ht="33">
      <c r="A471" s="48" t="s">
        <v>61</v>
      </c>
      <c r="B471" s="23" t="s">
        <v>16</v>
      </c>
      <c r="C471" s="16" t="s">
        <v>65</v>
      </c>
      <c r="D471" s="17" t="s">
        <v>66</v>
      </c>
      <c r="E471" s="18" t="s">
        <v>24</v>
      </c>
      <c r="F471" s="19">
        <v>1</v>
      </c>
      <c r="G471" s="20">
        <f>(VLOOKUP(C471,Planilha7!A25:F4125,4,0)*1.2203)</f>
        <v>565.04771200000005</v>
      </c>
      <c r="H471" s="21">
        <f t="shared" si="148"/>
        <v>565.04771200000005</v>
      </c>
      <c r="I471" s="20">
        <f>(VLOOKUP(C471,Planilha7!A465:F4565,5,0)*1.2203)</f>
        <v>61.600743999999992</v>
      </c>
      <c r="J471" s="21">
        <f t="shared" si="149"/>
        <v>61.600743999999992</v>
      </c>
      <c r="K471" s="20">
        <f t="shared" si="150"/>
        <v>626.64845600000001</v>
      </c>
      <c r="L471" s="22">
        <f t="shared" si="151"/>
        <v>626.64845600000001</v>
      </c>
    </row>
    <row r="472" spans="1:12" s="60" customFormat="1" ht="16.5">
      <c r="A472" s="48" t="s">
        <v>64</v>
      </c>
      <c r="B472" s="23" t="s">
        <v>16</v>
      </c>
      <c r="C472" s="16" t="s">
        <v>59</v>
      </c>
      <c r="D472" s="17" t="s">
        <v>60</v>
      </c>
      <c r="E472" s="18" t="s">
        <v>24</v>
      </c>
      <c r="F472" s="19">
        <v>1</v>
      </c>
      <c r="G472" s="20">
        <f>(VLOOKUP(C472,Planilha7!A26:F4126,4,0)*1.2203)</f>
        <v>522.53246000000001</v>
      </c>
      <c r="H472" s="21">
        <f t="shared" si="148"/>
        <v>522.53246000000001</v>
      </c>
      <c r="I472" s="20">
        <f>(VLOOKUP(C472,Planilha7!A466:F4566,5,0)*1.2203)</f>
        <v>23.063669999999998</v>
      </c>
      <c r="J472" s="21">
        <f t="shared" si="149"/>
        <v>23.063669999999998</v>
      </c>
      <c r="K472" s="20">
        <f t="shared" si="150"/>
        <v>545.59613000000002</v>
      </c>
      <c r="L472" s="22">
        <f t="shared" si="151"/>
        <v>545.59613000000002</v>
      </c>
    </row>
    <row r="473" spans="1:12" s="60" customFormat="1" ht="16.5">
      <c r="A473" s="48" t="s">
        <v>67</v>
      </c>
      <c r="B473" s="23" t="s">
        <v>16</v>
      </c>
      <c r="C473" s="16" t="s">
        <v>68</v>
      </c>
      <c r="D473" s="17" t="s">
        <v>69</v>
      </c>
      <c r="E473" s="18" t="s">
        <v>24</v>
      </c>
      <c r="F473" s="19">
        <v>1</v>
      </c>
      <c r="G473" s="20">
        <f>(VLOOKUP(C473,Planilha7!A27:F4127,4,0)*1.2203)</f>
        <v>395.01110999999997</v>
      </c>
      <c r="H473" s="21">
        <f t="shared" si="148"/>
        <v>395.01110999999997</v>
      </c>
      <c r="I473" s="20">
        <f>(VLOOKUP(C473,Planilha7!A467:F4567,5,0)*1.2203)</f>
        <v>76.866697000000002</v>
      </c>
      <c r="J473" s="21">
        <f t="shared" si="149"/>
        <v>76.866697000000002</v>
      </c>
      <c r="K473" s="20">
        <f t="shared" si="150"/>
        <v>471.87780699999996</v>
      </c>
      <c r="L473" s="22">
        <f t="shared" si="151"/>
        <v>471.87780699999996</v>
      </c>
    </row>
    <row r="474" spans="1:12" s="60" customFormat="1" ht="16.5">
      <c r="A474" s="48" t="s">
        <v>70</v>
      </c>
      <c r="B474" s="23" t="s">
        <v>16</v>
      </c>
      <c r="C474" s="16" t="s">
        <v>77</v>
      </c>
      <c r="D474" s="17" t="s">
        <v>78</v>
      </c>
      <c r="E474" s="18" t="s">
        <v>24</v>
      </c>
      <c r="F474" s="19">
        <v>1</v>
      </c>
      <c r="G474" s="20">
        <f>(VLOOKUP(C474,Planilha7!A28:F4128,4,0)*1.2203)</f>
        <v>6353.3333109999994</v>
      </c>
      <c r="H474" s="21">
        <f t="shared" si="148"/>
        <v>6353.3333109999994</v>
      </c>
      <c r="I474" s="20">
        <f>(VLOOKUP(C474,Planilha7!A468:F4568,5,0)*1.2203)</f>
        <v>286.72168799999997</v>
      </c>
      <c r="J474" s="21">
        <f t="shared" si="149"/>
        <v>286.72168799999997</v>
      </c>
      <c r="K474" s="20">
        <f t="shared" si="150"/>
        <v>6640.054998999999</v>
      </c>
      <c r="L474" s="22">
        <f t="shared" si="151"/>
        <v>6640.054998999999</v>
      </c>
    </row>
    <row r="475" spans="1:12" s="60" customFormat="1" ht="16.5">
      <c r="A475" s="48" t="s">
        <v>73</v>
      </c>
      <c r="B475" s="23" t="s">
        <v>16</v>
      </c>
      <c r="C475" s="16" t="s">
        <v>71</v>
      </c>
      <c r="D475" s="17" t="s">
        <v>72</v>
      </c>
      <c r="E475" s="18" t="s">
        <v>31</v>
      </c>
      <c r="F475" s="19">
        <v>4.42</v>
      </c>
      <c r="G475" s="20">
        <f>(VLOOKUP(C475,Planilha7!A29:F4129,4,0)*1.2203)</f>
        <v>269.18597699999998</v>
      </c>
      <c r="H475" s="21">
        <f t="shared" si="148"/>
        <v>1189.8020183399999</v>
      </c>
      <c r="I475" s="20">
        <f>(VLOOKUP(C475,Planilha7!A469:F4569,5,0)*1.2203)</f>
        <v>115.293944</v>
      </c>
      <c r="J475" s="21">
        <f t="shared" si="149"/>
        <v>509.59923247999996</v>
      </c>
      <c r="K475" s="20">
        <f t="shared" si="150"/>
        <v>384.47992099999999</v>
      </c>
      <c r="L475" s="22">
        <f t="shared" si="151"/>
        <v>1699.4012508199999</v>
      </c>
    </row>
    <row r="476" spans="1:12" s="60" customFormat="1" ht="16.5">
      <c r="A476" s="48" t="s">
        <v>76</v>
      </c>
      <c r="B476" s="23" t="s">
        <v>16</v>
      </c>
      <c r="C476" s="16" t="s">
        <v>74</v>
      </c>
      <c r="D476" s="17" t="s">
        <v>75</v>
      </c>
      <c r="E476" s="18" t="s">
        <v>31</v>
      </c>
      <c r="F476" s="19">
        <v>139.75</v>
      </c>
      <c r="G476" s="20">
        <f>(VLOOKUP(C476,Planilha7!A30:F4130,4,0)*1.2203)</f>
        <v>235.542306</v>
      </c>
      <c r="H476" s="21">
        <f t="shared" si="148"/>
        <v>32917.037263500002</v>
      </c>
      <c r="I476" s="20">
        <f>(VLOOKUP(C476,Planilha7!A470:F4570,5,0)*1.2203)</f>
        <v>102.480794</v>
      </c>
      <c r="J476" s="21">
        <f t="shared" si="149"/>
        <v>14321.6909615</v>
      </c>
      <c r="K476" s="20">
        <f t="shared" si="150"/>
        <v>338.0231</v>
      </c>
      <c r="L476" s="22">
        <f t="shared" si="151"/>
        <v>47238.728224999999</v>
      </c>
    </row>
    <row r="477" spans="1:12" s="60" customFormat="1" ht="33">
      <c r="A477" s="48" t="s">
        <v>79</v>
      </c>
      <c r="B477" s="23" t="s">
        <v>16</v>
      </c>
      <c r="C477" s="16" t="s">
        <v>185</v>
      </c>
      <c r="D477" s="17" t="s">
        <v>186</v>
      </c>
      <c r="E477" s="18" t="s">
        <v>31</v>
      </c>
      <c r="F477" s="19">
        <v>62.71</v>
      </c>
      <c r="G477" s="20">
        <f>(VLOOKUP(C477,Planilha7!A31:F4131,4,0)*1.2203)</f>
        <v>10.018663</v>
      </c>
      <c r="H477" s="21">
        <f t="shared" si="148"/>
        <v>628.27035673</v>
      </c>
      <c r="I477" s="20">
        <f>(VLOOKUP(C477,Planilha7!A471:F4571,5,0)*1.2203)</f>
        <v>5.6377860000000002</v>
      </c>
      <c r="J477" s="21">
        <f t="shared" si="149"/>
        <v>353.54556006000001</v>
      </c>
      <c r="K477" s="20">
        <f t="shared" si="150"/>
        <v>15.656449</v>
      </c>
      <c r="L477" s="22">
        <f t="shared" si="151"/>
        <v>981.81591679000007</v>
      </c>
    </row>
    <row r="478" spans="1:12" s="60" customFormat="1" ht="16.5">
      <c r="A478" s="48" t="s">
        <v>82</v>
      </c>
      <c r="B478" s="23" t="s">
        <v>16</v>
      </c>
      <c r="C478" s="16" t="s">
        <v>80</v>
      </c>
      <c r="D478" s="17" t="s">
        <v>285</v>
      </c>
      <c r="E478" s="18" t="s">
        <v>19</v>
      </c>
      <c r="F478" s="19">
        <v>69.760000000000005</v>
      </c>
      <c r="G478" s="20">
        <f>(VLOOKUP(C478,Planilha7!A32:F4132,4,0)*1.2203)</f>
        <v>18.231282</v>
      </c>
      <c r="H478" s="21">
        <f t="shared" si="148"/>
        <v>1271.8142323200002</v>
      </c>
      <c r="I478" s="20">
        <f>(VLOOKUP(C478,Planilha7!A472:F4572,5,0)*1.2203)</f>
        <v>30.129207000000001</v>
      </c>
      <c r="J478" s="21">
        <f t="shared" si="149"/>
        <v>2101.8134803200001</v>
      </c>
      <c r="K478" s="20">
        <f t="shared" si="150"/>
        <v>48.360489000000001</v>
      </c>
      <c r="L478" s="22">
        <f t="shared" si="151"/>
        <v>3373.6277126400005</v>
      </c>
    </row>
    <row r="479" spans="1:12" s="60" customFormat="1" ht="16.5">
      <c r="A479" s="48" t="s">
        <v>85</v>
      </c>
      <c r="B479" s="23" t="s">
        <v>16</v>
      </c>
      <c r="C479" s="16" t="s">
        <v>83</v>
      </c>
      <c r="D479" s="17" t="s">
        <v>84</v>
      </c>
      <c r="E479" s="18" t="s">
        <v>24</v>
      </c>
      <c r="F479" s="19">
        <v>4</v>
      </c>
      <c r="G479" s="20">
        <f>(VLOOKUP(C479,Planilha7!A33:F4133,4,0)*1.2203)</f>
        <v>2819.25909</v>
      </c>
      <c r="H479" s="21">
        <f t="shared" si="148"/>
        <v>11277.03636</v>
      </c>
      <c r="I479" s="20">
        <f>(VLOOKUP(C479,Planilha7!A473:F4573,5,0)*1.2203)</f>
        <v>266.45250499999997</v>
      </c>
      <c r="J479" s="21">
        <f t="shared" si="149"/>
        <v>1065.8100199999999</v>
      </c>
      <c r="K479" s="20">
        <f t="shared" si="150"/>
        <v>3085.7115949999998</v>
      </c>
      <c r="L479" s="22">
        <f t="shared" si="151"/>
        <v>12342.846379999999</v>
      </c>
    </row>
    <row r="480" spans="1:12" s="60" customFormat="1" ht="16.5">
      <c r="A480" s="48" t="s">
        <v>187</v>
      </c>
      <c r="B480" s="23" t="s">
        <v>16</v>
      </c>
      <c r="C480" s="16" t="s">
        <v>210</v>
      </c>
      <c r="D480" s="17" t="s">
        <v>211</v>
      </c>
      <c r="E480" s="18" t="s">
        <v>24</v>
      </c>
      <c r="F480" s="19">
        <v>1</v>
      </c>
      <c r="G480" s="20">
        <f>(VLOOKUP(C480,Planilha7!A34:F4134,4,0)*1.2203)</f>
        <v>3063.0750299999995</v>
      </c>
      <c r="H480" s="21">
        <f t="shared" si="148"/>
        <v>3063.0750299999995</v>
      </c>
      <c r="I480" s="20">
        <f>(VLOOKUP(C480,Planilha7!A474:F4574,5,0)*1.2203)</f>
        <v>822.71405700000003</v>
      </c>
      <c r="J480" s="21">
        <f t="shared" si="149"/>
        <v>822.71405700000003</v>
      </c>
      <c r="K480" s="20">
        <f t="shared" si="150"/>
        <v>3885.7890869999997</v>
      </c>
      <c r="L480" s="22">
        <f t="shared" si="151"/>
        <v>3885.7890869999997</v>
      </c>
    </row>
    <row r="481" spans="1:12" s="60" customFormat="1" ht="16.5">
      <c r="A481" s="48" t="s">
        <v>286</v>
      </c>
      <c r="B481" s="23" t="s">
        <v>21</v>
      </c>
      <c r="C481" s="16" t="s">
        <v>287</v>
      </c>
      <c r="D481" s="17" t="s">
        <v>288</v>
      </c>
      <c r="E481" s="18" t="s">
        <v>24</v>
      </c>
      <c r="F481" s="19">
        <v>1</v>
      </c>
      <c r="G481" s="20">
        <f>14653.9*1.2203</f>
        <v>17882.154169999998</v>
      </c>
      <c r="H481" s="21">
        <f t="shared" si="148"/>
        <v>17882.154169999998</v>
      </c>
      <c r="I481" s="20">
        <f>816.938*1.2203</f>
        <v>996.90944139999999</v>
      </c>
      <c r="J481" s="21">
        <f t="shared" si="149"/>
        <v>996.90944139999999</v>
      </c>
      <c r="K481" s="20">
        <f t="shared" si="150"/>
        <v>18879.063611399997</v>
      </c>
      <c r="L481" s="22">
        <f t="shared" si="151"/>
        <v>18879.063611399997</v>
      </c>
    </row>
    <row r="482" spans="1:12" s="60" customFormat="1" ht="16.5">
      <c r="A482" s="48" t="s">
        <v>289</v>
      </c>
      <c r="B482" s="23" t="s">
        <v>16</v>
      </c>
      <c r="C482" s="16" t="s">
        <v>29</v>
      </c>
      <c r="D482" s="17" t="s">
        <v>30</v>
      </c>
      <c r="E482" s="18" t="s">
        <v>31</v>
      </c>
      <c r="F482" s="19">
        <v>22.7</v>
      </c>
      <c r="G482" s="20">
        <f>(VLOOKUP(C482,Planilha7!A36:F4136,4,0)*1.2203)</f>
        <v>128.87588299999999</v>
      </c>
      <c r="H482" s="21">
        <f t="shared" si="148"/>
        <v>2925.4825440999998</v>
      </c>
      <c r="I482" s="20">
        <f>(VLOOKUP(C482,Planilha7!A476:F4576,5,0)*1.2203)</f>
        <v>18.450935999999999</v>
      </c>
      <c r="J482" s="21">
        <f t="shared" si="149"/>
        <v>418.83624719999995</v>
      </c>
      <c r="K482" s="20">
        <f t="shared" si="150"/>
        <v>147.326819</v>
      </c>
      <c r="L482" s="22">
        <f t="shared" si="151"/>
        <v>3344.3187912999997</v>
      </c>
    </row>
    <row r="483" spans="1:12" s="60" customFormat="1" ht="33">
      <c r="A483" s="48" t="s">
        <v>290</v>
      </c>
      <c r="B483" s="23" t="s">
        <v>16</v>
      </c>
      <c r="C483" s="16" t="s">
        <v>33</v>
      </c>
      <c r="D483" s="17" t="s">
        <v>34</v>
      </c>
      <c r="E483" s="18" t="s">
        <v>31</v>
      </c>
      <c r="F483" s="19">
        <v>17.7</v>
      </c>
      <c r="G483" s="20">
        <f>(VLOOKUP(C483,Planilha7!A37:F4137,4,0)*1.2203)</f>
        <v>5.0032299999999994</v>
      </c>
      <c r="H483" s="21">
        <f t="shared" si="148"/>
        <v>88.557170999999983</v>
      </c>
      <c r="I483" s="20">
        <f>(VLOOKUP(C483,Planilha7!A477:F4577,5,0)*1.2203)</f>
        <v>2.8188930000000001</v>
      </c>
      <c r="J483" s="21">
        <f t="shared" si="149"/>
        <v>49.894406099999998</v>
      </c>
      <c r="K483" s="20">
        <f t="shared" si="150"/>
        <v>7.8221229999999995</v>
      </c>
      <c r="L483" s="22">
        <f t="shared" si="151"/>
        <v>138.45157709999998</v>
      </c>
    </row>
    <row r="484" spans="1:12" ht="16.5">
      <c r="A484" s="24"/>
      <c r="B484" s="25"/>
      <c r="C484" s="25"/>
      <c r="D484" s="26"/>
      <c r="E484" s="26"/>
      <c r="F484" s="26"/>
      <c r="G484" s="26"/>
      <c r="H484" s="26"/>
      <c r="I484" s="20"/>
      <c r="J484" s="26"/>
      <c r="K484" s="26"/>
      <c r="L484" s="26"/>
    </row>
    <row r="485" spans="1:12" ht="16.5">
      <c r="A485" s="34" t="s">
        <v>88</v>
      </c>
      <c r="B485" s="35"/>
      <c r="C485" s="35"/>
      <c r="D485" s="36" t="s">
        <v>89</v>
      </c>
      <c r="E485" s="35"/>
      <c r="F485" s="37"/>
      <c r="G485" s="38"/>
      <c r="H485" s="39">
        <f>SUM(H486:H500)</f>
        <v>28736.961848800001</v>
      </c>
      <c r="I485" s="38"/>
      <c r="J485" s="39">
        <f>SUM(J486:J500)</f>
        <v>12856.34800985</v>
      </c>
      <c r="K485" s="39"/>
      <c r="L485" s="40">
        <f>SUM(L486:L500)</f>
        <v>41593.309858649998</v>
      </c>
    </row>
    <row r="486" spans="1:12" s="60" customFormat="1" ht="16.5">
      <c r="A486" s="48" t="s">
        <v>90</v>
      </c>
      <c r="B486" s="23" t="s">
        <v>16</v>
      </c>
      <c r="C486" s="16" t="s">
        <v>91</v>
      </c>
      <c r="D486" s="17" t="s">
        <v>92</v>
      </c>
      <c r="E486" s="18" t="s">
        <v>24</v>
      </c>
      <c r="F486" s="19">
        <v>5</v>
      </c>
      <c r="G486" s="20">
        <f>(VLOOKUP(C486,Planilha7!A23:F4123,4,0)*1.2203)</f>
        <v>103.61567299999999</v>
      </c>
      <c r="H486" s="21">
        <f>F486*G486</f>
        <v>518.07836499999996</v>
      </c>
      <c r="I486" s="20">
        <f>(VLOOKUP(C486,Planilha7!A480:F4580,5,0)*1.2203)</f>
        <v>15.375779999999999</v>
      </c>
      <c r="J486" s="21">
        <f>F486*I486</f>
        <v>76.878899999999987</v>
      </c>
      <c r="K486" s="20">
        <f>G486+I486</f>
        <v>118.99145299999998</v>
      </c>
      <c r="L486" s="21">
        <f>F486*K486</f>
        <v>594.95726499999989</v>
      </c>
    </row>
    <row r="487" spans="1:12" s="60" customFormat="1" ht="16.5">
      <c r="A487" s="48" t="s">
        <v>93</v>
      </c>
      <c r="B487" s="23" t="s">
        <v>16</v>
      </c>
      <c r="C487" s="16" t="s">
        <v>94</v>
      </c>
      <c r="D487" s="17" t="s">
        <v>95</v>
      </c>
      <c r="E487" s="18" t="s">
        <v>24</v>
      </c>
      <c r="F487" s="19">
        <v>4</v>
      </c>
      <c r="G487" s="20">
        <f>(VLOOKUP(C487,Planilha7!A24:F4124,4,0)*1.2203)</f>
        <v>91.961807999999991</v>
      </c>
      <c r="H487" s="21">
        <f t="shared" ref="H487:H500" si="152">F487*G487</f>
        <v>367.84723199999996</v>
      </c>
      <c r="I487" s="20">
        <f>(VLOOKUP(C487,Planilha7!A481:F4581,5,0)*1.2203)</f>
        <v>15.375779999999999</v>
      </c>
      <c r="J487" s="21">
        <f t="shared" ref="J487:J500" si="153">F487*I487</f>
        <v>61.503119999999996</v>
      </c>
      <c r="K487" s="20">
        <f t="shared" ref="K487:K500" si="154">G487+I487</f>
        <v>107.33758799999998</v>
      </c>
      <c r="L487" s="21">
        <f t="shared" ref="L487:L500" si="155">F487*K487</f>
        <v>429.35035199999993</v>
      </c>
    </row>
    <row r="488" spans="1:12" s="60" customFormat="1" ht="16.5">
      <c r="A488" s="48" t="s">
        <v>96</v>
      </c>
      <c r="B488" s="23" t="s">
        <v>16</v>
      </c>
      <c r="C488" s="16" t="s">
        <v>97</v>
      </c>
      <c r="D488" s="17" t="s">
        <v>98</v>
      </c>
      <c r="E488" s="18" t="s">
        <v>24</v>
      </c>
      <c r="F488" s="19">
        <v>4</v>
      </c>
      <c r="G488" s="20">
        <f>(VLOOKUP(C488,Planilha7!A25:F4125,4,0)*1.2203)</f>
        <v>367.85943499999996</v>
      </c>
      <c r="H488" s="21">
        <f t="shared" si="152"/>
        <v>1471.4377399999998</v>
      </c>
      <c r="I488" s="20">
        <f>(VLOOKUP(C488,Planilha7!A482:F4582,5,0)*1.2203)</f>
        <v>15.375779999999999</v>
      </c>
      <c r="J488" s="21">
        <f t="shared" si="153"/>
        <v>61.503119999999996</v>
      </c>
      <c r="K488" s="20">
        <f t="shared" si="154"/>
        <v>383.23521499999998</v>
      </c>
      <c r="L488" s="21">
        <f t="shared" si="155"/>
        <v>1532.9408599999999</v>
      </c>
    </row>
    <row r="489" spans="1:12" s="60" customFormat="1" ht="33">
      <c r="A489" s="48" t="s">
        <v>99</v>
      </c>
      <c r="B489" s="23" t="s">
        <v>16</v>
      </c>
      <c r="C489" s="16" t="s">
        <v>100</v>
      </c>
      <c r="D489" s="17" t="s">
        <v>101</v>
      </c>
      <c r="E489" s="18" t="s">
        <v>24</v>
      </c>
      <c r="F489" s="19">
        <v>1</v>
      </c>
      <c r="G489" s="20">
        <f>(VLOOKUP(C489,Planilha7!A26:F4126,4,0)*1.2203)</f>
        <v>926.90327100000002</v>
      </c>
      <c r="H489" s="21">
        <f t="shared" si="152"/>
        <v>926.90327100000002</v>
      </c>
      <c r="I489" s="20">
        <f>(VLOOKUP(C489,Planilha7!A483:F4583,5,0)*1.2203)</f>
        <v>16.413034999999997</v>
      </c>
      <c r="J489" s="21">
        <f t="shared" si="153"/>
        <v>16.413034999999997</v>
      </c>
      <c r="K489" s="20">
        <f t="shared" si="154"/>
        <v>943.31630600000005</v>
      </c>
      <c r="L489" s="21">
        <f t="shared" si="155"/>
        <v>943.31630600000005</v>
      </c>
    </row>
    <row r="490" spans="1:12" s="60" customFormat="1" ht="33">
      <c r="A490" s="48" t="s">
        <v>102</v>
      </c>
      <c r="B490" s="23" t="s">
        <v>16</v>
      </c>
      <c r="C490" s="16" t="s">
        <v>103</v>
      </c>
      <c r="D490" s="17" t="s">
        <v>104</v>
      </c>
      <c r="E490" s="18" t="s">
        <v>24</v>
      </c>
      <c r="F490" s="19">
        <v>20</v>
      </c>
      <c r="G490" s="20">
        <f>(VLOOKUP(C490,Planilha7!A27:F4127,4,0)*1.2203)</f>
        <v>107.715881</v>
      </c>
      <c r="H490" s="21">
        <f t="shared" si="152"/>
        <v>2154.3176199999998</v>
      </c>
      <c r="I490" s="20">
        <f>(VLOOKUP(C490,Planilha7!A484:F4584,5,0)*1.2203)</f>
        <v>25.626300000000001</v>
      </c>
      <c r="J490" s="21">
        <f t="shared" si="153"/>
        <v>512.52600000000007</v>
      </c>
      <c r="K490" s="20">
        <f t="shared" si="154"/>
        <v>133.34218099999998</v>
      </c>
      <c r="L490" s="21">
        <f t="shared" si="155"/>
        <v>2666.8436199999996</v>
      </c>
    </row>
    <row r="491" spans="1:12" s="60" customFormat="1" ht="16.5">
      <c r="A491" s="48" t="s">
        <v>105</v>
      </c>
      <c r="B491" s="23" t="s">
        <v>21</v>
      </c>
      <c r="C491" s="16" t="s">
        <v>8534</v>
      </c>
      <c r="D491" s="17" t="s">
        <v>8535</v>
      </c>
      <c r="E491" s="18" t="s">
        <v>24</v>
      </c>
      <c r="F491" s="19">
        <v>1</v>
      </c>
      <c r="G491" s="20">
        <f>1232.17*1.2203</f>
        <v>1503.6170509999999</v>
      </c>
      <c r="H491" s="21">
        <f t="shared" si="152"/>
        <v>1503.6170509999999</v>
      </c>
      <c r="I491" s="20">
        <f>108.6*1.2203</f>
        <v>132.52457999999999</v>
      </c>
      <c r="J491" s="21">
        <f t="shared" si="153"/>
        <v>132.52457999999999</v>
      </c>
      <c r="K491" s="20">
        <f t="shared" si="154"/>
        <v>1636.141631</v>
      </c>
      <c r="L491" s="21">
        <f t="shared" si="155"/>
        <v>1636.141631</v>
      </c>
    </row>
    <row r="492" spans="1:12" s="60" customFormat="1" ht="16.5">
      <c r="A492" s="48" t="s">
        <v>106</v>
      </c>
      <c r="B492" s="23" t="s">
        <v>16</v>
      </c>
      <c r="C492" s="16" t="s">
        <v>107</v>
      </c>
      <c r="D492" s="17" t="s">
        <v>108</v>
      </c>
      <c r="E492" s="18" t="s">
        <v>31</v>
      </c>
      <c r="F492" s="19">
        <v>105</v>
      </c>
      <c r="G492" s="20">
        <f>(VLOOKUP(C492,Planilha7!A29:F4129,4,0)*1.2203)</f>
        <v>11.629458999999999</v>
      </c>
      <c r="H492" s="21">
        <f t="shared" si="152"/>
        <v>1221.0931949999999</v>
      </c>
      <c r="I492" s="20">
        <f>(VLOOKUP(C492,Planilha7!A486:F4586,5,0)*1.2203)</f>
        <v>30.739357000000002</v>
      </c>
      <c r="J492" s="21">
        <f t="shared" si="153"/>
        <v>3227.6324850000001</v>
      </c>
      <c r="K492" s="20">
        <f t="shared" si="154"/>
        <v>42.368816000000002</v>
      </c>
      <c r="L492" s="21">
        <f t="shared" si="155"/>
        <v>4448.7256800000005</v>
      </c>
    </row>
    <row r="493" spans="1:12" s="60" customFormat="1" ht="16.5">
      <c r="A493" s="48" t="s">
        <v>109</v>
      </c>
      <c r="B493" s="23" t="s">
        <v>16</v>
      </c>
      <c r="C493" s="16" t="s">
        <v>188</v>
      </c>
      <c r="D493" s="17" t="s">
        <v>189</v>
      </c>
      <c r="E493" s="18" t="s">
        <v>112</v>
      </c>
      <c r="F493" s="19">
        <v>63</v>
      </c>
      <c r="G493" s="20">
        <f>(VLOOKUP(C493,Planilha7!A30:F4130,4,0)*1.2203)</f>
        <v>237.06768099999999</v>
      </c>
      <c r="H493" s="21">
        <f t="shared" si="152"/>
        <v>14935.263902999999</v>
      </c>
      <c r="I493" s="20">
        <f>(VLOOKUP(C493,Planilha7!A487:F4587,5,0)*1.2203)</f>
        <v>25.626300000000001</v>
      </c>
      <c r="J493" s="21">
        <f t="shared" si="153"/>
        <v>1614.4569000000001</v>
      </c>
      <c r="K493" s="20">
        <f t="shared" si="154"/>
        <v>262.69398100000001</v>
      </c>
      <c r="L493" s="21">
        <f t="shared" si="155"/>
        <v>16549.720803</v>
      </c>
    </row>
    <row r="494" spans="1:12" s="60" customFormat="1" ht="16.5">
      <c r="A494" s="48" t="s">
        <v>113</v>
      </c>
      <c r="B494" s="23" t="s">
        <v>16</v>
      </c>
      <c r="C494" s="16" t="s">
        <v>114</v>
      </c>
      <c r="D494" s="17" t="s">
        <v>115</v>
      </c>
      <c r="E494" s="18" t="s">
        <v>31</v>
      </c>
      <c r="F494" s="19">
        <v>210</v>
      </c>
      <c r="G494" s="20">
        <f>(VLOOKUP(C494,Planilha7!A31:F4131,4,0)*1.2203)</f>
        <v>3.0995619999999997</v>
      </c>
      <c r="H494" s="21">
        <f t="shared" si="152"/>
        <v>650.90801999999996</v>
      </c>
      <c r="I494" s="20">
        <f>(VLOOKUP(C494,Planilha7!A488:F4588,5,0)*1.2203)</f>
        <v>2.0501039999999997</v>
      </c>
      <c r="J494" s="21">
        <f t="shared" si="153"/>
        <v>430.52183999999994</v>
      </c>
      <c r="K494" s="20">
        <f t="shared" si="154"/>
        <v>5.1496659999999999</v>
      </c>
      <c r="L494" s="21">
        <f t="shared" si="155"/>
        <v>1081.42986</v>
      </c>
    </row>
    <row r="495" spans="1:12" s="60" customFormat="1" ht="16.5">
      <c r="A495" s="48" t="s">
        <v>116</v>
      </c>
      <c r="B495" s="23" t="s">
        <v>16</v>
      </c>
      <c r="C495" s="16" t="s">
        <v>117</v>
      </c>
      <c r="D495" s="17" t="s">
        <v>118</v>
      </c>
      <c r="E495" s="18" t="s">
        <v>112</v>
      </c>
      <c r="F495" s="19">
        <v>21</v>
      </c>
      <c r="G495" s="20">
        <f>(VLOOKUP(C495,Planilha7!A32:F4132,4,0)*1.2203)</f>
        <v>13.716172</v>
      </c>
      <c r="H495" s="21">
        <f t="shared" si="152"/>
        <v>288.03961200000003</v>
      </c>
      <c r="I495" s="20">
        <f>(VLOOKUP(C495,Planilha7!A489:F4589,5,0)*1.2203)</f>
        <v>15.375779999999999</v>
      </c>
      <c r="J495" s="21">
        <f t="shared" si="153"/>
        <v>322.89137999999997</v>
      </c>
      <c r="K495" s="20">
        <f t="shared" si="154"/>
        <v>29.091951999999999</v>
      </c>
      <c r="L495" s="21">
        <f t="shared" si="155"/>
        <v>610.93099199999995</v>
      </c>
    </row>
    <row r="496" spans="1:12" s="60" customFormat="1" ht="16.5">
      <c r="A496" s="48" t="s">
        <v>119</v>
      </c>
      <c r="B496" s="23" t="s">
        <v>16</v>
      </c>
      <c r="C496" s="16" t="s">
        <v>120</v>
      </c>
      <c r="D496" s="17" t="s">
        <v>121</v>
      </c>
      <c r="E496" s="18" t="s">
        <v>24</v>
      </c>
      <c r="F496" s="19">
        <v>7</v>
      </c>
      <c r="G496" s="20">
        <f>(VLOOKUP(C496,Planilha7!A33:F4133,4,0)*1.2203)</f>
        <v>14.765629999999998</v>
      </c>
      <c r="H496" s="21">
        <f t="shared" si="152"/>
        <v>103.35940999999998</v>
      </c>
      <c r="I496" s="20">
        <f>(VLOOKUP(C496,Planilha7!A490:F4590,5,0)*1.2203)</f>
        <v>10.25052</v>
      </c>
      <c r="J496" s="21">
        <f t="shared" si="153"/>
        <v>71.753640000000004</v>
      </c>
      <c r="K496" s="20">
        <f t="shared" si="154"/>
        <v>25.016149999999996</v>
      </c>
      <c r="L496" s="21">
        <f t="shared" si="155"/>
        <v>175.11304999999999</v>
      </c>
    </row>
    <row r="497" spans="1:12" s="60" customFormat="1" ht="16.5">
      <c r="A497" s="67" t="s">
        <v>122</v>
      </c>
      <c r="B497" s="61" t="s">
        <v>16</v>
      </c>
      <c r="C497" s="41" t="s">
        <v>123</v>
      </c>
      <c r="D497" s="17" t="s">
        <v>124</v>
      </c>
      <c r="E497" s="18" t="s">
        <v>31</v>
      </c>
      <c r="F497" s="42">
        <v>444</v>
      </c>
      <c r="G497" s="20">
        <f>(VLOOKUP(C497,Planilha7!A34:F4134,4,0)*1.2203)</f>
        <v>6.7970709999999999</v>
      </c>
      <c r="H497" s="21">
        <f t="shared" si="152"/>
        <v>3017.8995239999999</v>
      </c>
      <c r="I497" s="20">
        <f>(VLOOKUP(C497,Planilha7!A491:F4591,5,0)*1.2203)</f>
        <v>6.1503119999999996</v>
      </c>
      <c r="J497" s="21">
        <f t="shared" si="153"/>
        <v>2730.7385279999999</v>
      </c>
      <c r="K497" s="20">
        <f t="shared" si="154"/>
        <v>12.947382999999999</v>
      </c>
      <c r="L497" s="21">
        <f t="shared" si="155"/>
        <v>5748.6380519999993</v>
      </c>
    </row>
    <row r="498" spans="1:12" s="60" customFormat="1" ht="16.5">
      <c r="A498" s="48" t="s">
        <v>125</v>
      </c>
      <c r="B498" s="23" t="s">
        <v>16</v>
      </c>
      <c r="C498" s="16" t="s">
        <v>126</v>
      </c>
      <c r="D498" s="17" t="s">
        <v>127</v>
      </c>
      <c r="E498" s="18" t="s">
        <v>31</v>
      </c>
      <c r="F498" s="19">
        <v>4.6500000000000004</v>
      </c>
      <c r="G498" s="20">
        <f>(VLOOKUP(C498,Planilha7!A35:F4135,4,0)*1.2203)</f>
        <v>12.068766999999999</v>
      </c>
      <c r="H498" s="21">
        <f t="shared" si="152"/>
        <v>56.119766550000001</v>
      </c>
      <c r="I498" s="20">
        <f>(VLOOKUP(C498,Planilha7!A492:F4592,5,0)*1.2203)</f>
        <v>30.739357000000002</v>
      </c>
      <c r="J498" s="21">
        <f t="shared" si="153"/>
        <v>142.93801005000003</v>
      </c>
      <c r="K498" s="20">
        <f t="shared" si="154"/>
        <v>42.808123999999999</v>
      </c>
      <c r="L498" s="21">
        <f t="shared" si="155"/>
        <v>199.05777660000001</v>
      </c>
    </row>
    <row r="499" spans="1:12" s="60" customFormat="1" ht="16.5">
      <c r="A499" s="48" t="s">
        <v>128</v>
      </c>
      <c r="B499" s="23" t="s">
        <v>16</v>
      </c>
      <c r="C499" s="16" t="s">
        <v>129</v>
      </c>
      <c r="D499" s="17" t="s">
        <v>130</v>
      </c>
      <c r="E499" s="18" t="s">
        <v>31</v>
      </c>
      <c r="F499" s="19">
        <v>91.99</v>
      </c>
      <c r="G499" s="20">
        <f>(VLOOKUP(C499,Planilha7!A36:F4136,4,0)*1.2203)</f>
        <v>14.948675</v>
      </c>
      <c r="H499" s="21">
        <f t="shared" si="152"/>
        <v>1375.1286132499999</v>
      </c>
      <c r="I499" s="20">
        <f>(VLOOKUP(C499,Planilha7!A493:F4593,5,0)*1.2203)</f>
        <v>35.876819999999995</v>
      </c>
      <c r="J499" s="21">
        <f t="shared" si="153"/>
        <v>3300.3086717999995</v>
      </c>
      <c r="K499" s="20">
        <f t="shared" si="154"/>
        <v>50.825494999999997</v>
      </c>
      <c r="L499" s="21">
        <f t="shared" si="155"/>
        <v>4675.4372850499994</v>
      </c>
    </row>
    <row r="500" spans="1:12" s="60" customFormat="1" ht="16.5">
      <c r="A500" s="48" t="s">
        <v>131</v>
      </c>
      <c r="B500" s="23" t="s">
        <v>16</v>
      </c>
      <c r="C500" s="16" t="s">
        <v>132</v>
      </c>
      <c r="D500" s="17" t="s">
        <v>133</v>
      </c>
      <c r="E500" s="18" t="s">
        <v>112</v>
      </c>
      <c r="F500" s="19">
        <v>6</v>
      </c>
      <c r="G500" s="20">
        <f>(VLOOKUP(C500,Planilha7!A37:F4137,4,0)*1.2203)</f>
        <v>24.491420999999999</v>
      </c>
      <c r="H500" s="21">
        <f t="shared" si="152"/>
        <v>146.94852599999999</v>
      </c>
      <c r="I500" s="20">
        <f>(VLOOKUP(C500,Planilha7!A494:F4594,5,0)*1.2203)</f>
        <v>25.626300000000001</v>
      </c>
      <c r="J500" s="21">
        <f t="shared" si="153"/>
        <v>153.7578</v>
      </c>
      <c r="K500" s="20">
        <f t="shared" si="154"/>
        <v>50.117721000000003</v>
      </c>
      <c r="L500" s="21">
        <f t="shared" si="155"/>
        <v>300.70632599999999</v>
      </c>
    </row>
    <row r="501" spans="1:12" ht="16.5">
      <c r="A501" s="24"/>
      <c r="B501" s="25"/>
      <c r="C501" s="25"/>
      <c r="D501" s="26"/>
      <c r="E501" s="26"/>
      <c r="F501" s="26"/>
      <c r="G501" s="26"/>
      <c r="H501" s="26"/>
      <c r="I501" s="20"/>
      <c r="J501" s="26"/>
      <c r="K501" s="26"/>
      <c r="L501" s="26"/>
    </row>
    <row r="502" spans="1:12" ht="16.5">
      <c r="A502" s="34" t="s">
        <v>134</v>
      </c>
      <c r="B502" s="35"/>
      <c r="C502" s="35"/>
      <c r="D502" s="36" t="s">
        <v>135</v>
      </c>
      <c r="E502" s="35"/>
      <c r="F502" s="37"/>
      <c r="G502" s="38"/>
      <c r="H502" s="39">
        <f>SUM(H503:H506)</f>
        <v>9678.7728409999982</v>
      </c>
      <c r="I502" s="38"/>
      <c r="J502" s="39">
        <f>SUM(J503:J506)</f>
        <v>1432.619997</v>
      </c>
      <c r="K502" s="39"/>
      <c r="L502" s="40">
        <f>SUM(L503:L506)</f>
        <v>11111.392837999998</v>
      </c>
    </row>
    <row r="503" spans="1:12" s="60" customFormat="1" ht="16.5">
      <c r="A503" s="48" t="s">
        <v>136</v>
      </c>
      <c r="B503" s="23" t="s">
        <v>16</v>
      </c>
      <c r="C503" s="16" t="s">
        <v>137</v>
      </c>
      <c r="D503" s="17" t="s">
        <v>138</v>
      </c>
      <c r="E503" s="18" t="s">
        <v>24</v>
      </c>
      <c r="F503" s="19">
        <v>4</v>
      </c>
      <c r="G503" s="20">
        <f>(VLOOKUP(C503,Planilha7!A23:F4123,4,0)*1.2203)</f>
        <v>261.339448</v>
      </c>
      <c r="H503" s="21">
        <f>F503*G503</f>
        <v>1045.357792</v>
      </c>
      <c r="I503" s="20">
        <f>(VLOOKUP(C503,Planilha7!A497:F4597,5,0)*1.2203)</f>
        <v>21.562701000000001</v>
      </c>
      <c r="J503" s="21">
        <f>F503*I503</f>
        <v>86.250804000000002</v>
      </c>
      <c r="K503" s="20">
        <f>G503+I503</f>
        <v>282.90214900000001</v>
      </c>
      <c r="L503" s="21">
        <f>F503*K503</f>
        <v>1131.608596</v>
      </c>
    </row>
    <row r="504" spans="1:12" s="60" customFormat="1" ht="16.5">
      <c r="A504" s="48" t="s">
        <v>139</v>
      </c>
      <c r="B504" s="23" t="s">
        <v>16</v>
      </c>
      <c r="C504" s="16" t="s">
        <v>140</v>
      </c>
      <c r="D504" s="17" t="s">
        <v>141</v>
      </c>
      <c r="E504" s="18" t="s">
        <v>24</v>
      </c>
      <c r="F504" s="19">
        <v>3</v>
      </c>
      <c r="G504" s="20">
        <f>(VLOOKUP(C504,Planilha7!A24:F4124,4,0)*1.2203)</f>
        <v>196.419488</v>
      </c>
      <c r="H504" s="21">
        <f t="shared" ref="H504:H506" si="156">F504*G504</f>
        <v>589.258464</v>
      </c>
      <c r="I504" s="20">
        <f>(VLOOKUP(C504,Planilha7!A498:F4598,5,0)*1.2203)</f>
        <v>21.562701000000001</v>
      </c>
      <c r="J504" s="21">
        <f t="shared" ref="J504:J506" si="157">F504*I504</f>
        <v>64.688102999999998</v>
      </c>
      <c r="K504" s="20">
        <f t="shared" ref="K504:K506" si="158">G504+I504</f>
        <v>217.98218900000001</v>
      </c>
      <c r="L504" s="21">
        <f t="shared" ref="L504:L506" si="159">F504*K504</f>
        <v>653.94656699999996</v>
      </c>
    </row>
    <row r="505" spans="1:12" s="60" customFormat="1" ht="50.25" customHeight="1">
      <c r="A505" s="49" t="s">
        <v>142</v>
      </c>
      <c r="B505" s="61" t="s">
        <v>16</v>
      </c>
      <c r="C505" s="41" t="s">
        <v>151</v>
      </c>
      <c r="D505" s="17" t="s">
        <v>152</v>
      </c>
      <c r="E505" s="18" t="s">
        <v>24</v>
      </c>
      <c r="F505" s="42">
        <v>30</v>
      </c>
      <c r="G505" s="20">
        <f>(VLOOKUP(C505,Planilha7!A25:F4125,4,0)*1.2203)</f>
        <v>7.4560329999999997</v>
      </c>
      <c r="H505" s="21">
        <f t="shared" si="156"/>
        <v>223.68098999999998</v>
      </c>
      <c r="I505" s="20">
        <f>(VLOOKUP(C505,Planilha7!A499:F4599,5,0)*1.2203)</f>
        <v>6.5774169999999996</v>
      </c>
      <c r="J505" s="21">
        <f t="shared" si="157"/>
        <v>197.32250999999999</v>
      </c>
      <c r="K505" s="20">
        <f t="shared" si="158"/>
        <v>14.033449999999998</v>
      </c>
      <c r="L505" s="21">
        <f t="shared" si="159"/>
        <v>421.00349999999997</v>
      </c>
    </row>
    <row r="506" spans="1:12" s="60" customFormat="1" ht="33">
      <c r="A506" s="48" t="s">
        <v>146</v>
      </c>
      <c r="B506" s="23" t="s">
        <v>16</v>
      </c>
      <c r="C506" s="16" t="s">
        <v>154</v>
      </c>
      <c r="D506" s="17" t="s">
        <v>155</v>
      </c>
      <c r="E506" s="18" t="s">
        <v>112</v>
      </c>
      <c r="F506" s="19">
        <v>5</v>
      </c>
      <c r="G506" s="20">
        <f>(VLOOKUP(C506,Planilha7!A26:F4126,4,0)*1.2203)</f>
        <v>1564.0951189999998</v>
      </c>
      <c r="H506" s="21">
        <f t="shared" si="156"/>
        <v>7820.475594999999</v>
      </c>
      <c r="I506" s="20">
        <f>(VLOOKUP(C506,Planilha7!A500:F4600,5,0)*1.2203)</f>
        <v>216.87171599999999</v>
      </c>
      <c r="J506" s="21">
        <f t="shared" si="157"/>
        <v>1084.3585800000001</v>
      </c>
      <c r="K506" s="20">
        <f t="shared" si="158"/>
        <v>1780.9668349999997</v>
      </c>
      <c r="L506" s="21">
        <f t="shared" si="159"/>
        <v>8904.8341749999981</v>
      </c>
    </row>
    <row r="507" spans="1:12" ht="16.5">
      <c r="A507" s="24"/>
      <c r="B507" s="25"/>
      <c r="C507" s="25"/>
      <c r="D507" s="26"/>
      <c r="E507" s="26"/>
      <c r="F507" s="26"/>
      <c r="G507" s="26"/>
      <c r="H507" s="26"/>
      <c r="I507" s="20"/>
      <c r="J507" s="26"/>
      <c r="K507" s="26"/>
      <c r="L507" s="26"/>
    </row>
    <row r="508" spans="1:12" ht="16.5">
      <c r="A508" s="27" t="s">
        <v>156</v>
      </c>
      <c r="B508" s="28"/>
      <c r="C508" s="28"/>
      <c r="D508" s="29" t="s">
        <v>157</v>
      </c>
      <c r="E508" s="28"/>
      <c r="F508" s="30"/>
      <c r="G508" s="31"/>
      <c r="H508" s="32">
        <f>SUM(H509:H513)</f>
        <v>714.82752924800002</v>
      </c>
      <c r="I508" s="31"/>
      <c r="J508" s="32">
        <f>SUM(J509:J513)</f>
        <v>3694.807967228362</v>
      </c>
      <c r="K508" s="32"/>
      <c r="L508" s="33">
        <f>SUM(L509:L513)</f>
        <v>4409.6354964763623</v>
      </c>
    </row>
    <row r="509" spans="1:12" s="60" customFormat="1" ht="16.5">
      <c r="A509" s="48" t="s">
        <v>158</v>
      </c>
      <c r="B509" s="23" t="s">
        <v>16</v>
      </c>
      <c r="C509" s="16" t="s">
        <v>159</v>
      </c>
      <c r="D509" s="17" t="s">
        <v>160</v>
      </c>
      <c r="E509" s="18" t="s">
        <v>44</v>
      </c>
      <c r="F509" s="19">
        <v>12.374136340028301</v>
      </c>
      <c r="G509" s="20">
        <f>(VLOOKUP(C509,Planilha7!A23:F4123,4,0)*1.2203)</f>
        <v>0</v>
      </c>
      <c r="H509" s="21">
        <f>F509*G509</f>
        <v>0</v>
      </c>
      <c r="I509" s="20">
        <f>(VLOOKUP(C509,Planilha7!A503:F4603,5,0)*1.2203)</f>
        <v>19.073288999999999</v>
      </c>
      <c r="J509" s="21">
        <f>F509*I509</f>
        <v>236.01547853876204</v>
      </c>
      <c r="K509" s="20">
        <f>G509+I509</f>
        <v>19.073288999999999</v>
      </c>
      <c r="L509" s="22">
        <f>F509*K509</f>
        <v>236.01547853876204</v>
      </c>
    </row>
    <row r="510" spans="1:12" s="60" customFormat="1" ht="16.5">
      <c r="A510" s="48" t="s">
        <v>161</v>
      </c>
      <c r="B510" s="23" t="s">
        <v>16</v>
      </c>
      <c r="C510" s="16" t="s">
        <v>192</v>
      </c>
      <c r="D510" s="17" t="s">
        <v>193</v>
      </c>
      <c r="E510" s="18" t="s">
        <v>44</v>
      </c>
      <c r="F510" s="19">
        <v>1.1664000000000001</v>
      </c>
      <c r="G510" s="20">
        <f>(VLOOKUP(C510,Planilha7!A24:F4124,4,0)*1.2203)</f>
        <v>311.969695</v>
      </c>
      <c r="H510" s="21">
        <f t="shared" ref="H510:H513" si="160">F510*G510</f>
        <v>363.88145224800002</v>
      </c>
      <c r="I510" s="20">
        <f>(VLOOKUP(C510,Planilha7!A504:F4604,5,0)*1.2203)</f>
        <v>51.106164</v>
      </c>
      <c r="J510" s="21">
        <f t="shared" ref="J510:J513" si="161">F510*I510</f>
        <v>59.610229689600004</v>
      </c>
      <c r="K510" s="20">
        <f t="shared" ref="K510:K513" si="162">G510+I510</f>
        <v>363.07585899999998</v>
      </c>
      <c r="L510" s="22">
        <f t="shared" ref="L510:L513" si="163">F510*K510</f>
        <v>423.49168193759999</v>
      </c>
    </row>
    <row r="511" spans="1:12" s="60" customFormat="1" ht="16.5">
      <c r="A511" s="48" t="s">
        <v>164</v>
      </c>
      <c r="B511" s="23" t="s">
        <v>21</v>
      </c>
      <c r="C511" s="16" t="s">
        <v>194</v>
      </c>
      <c r="D511" s="17" t="s">
        <v>195</v>
      </c>
      <c r="E511" s="18" t="s">
        <v>24</v>
      </c>
      <c r="F511" s="19">
        <v>5</v>
      </c>
      <c r="G511" s="20">
        <f>41.97*1.2203</f>
        <v>51.215990999999995</v>
      </c>
      <c r="H511" s="21">
        <f t="shared" si="160"/>
        <v>256.07995499999998</v>
      </c>
      <c r="I511" s="20">
        <f>1.29*1.2203</f>
        <v>1.574187</v>
      </c>
      <c r="J511" s="21">
        <f t="shared" si="161"/>
        <v>7.8709350000000002</v>
      </c>
      <c r="K511" s="20">
        <f t="shared" si="162"/>
        <v>52.790177999999997</v>
      </c>
      <c r="L511" s="22">
        <f t="shared" si="163"/>
        <v>263.95088999999996</v>
      </c>
    </row>
    <row r="512" spans="1:12" s="60" customFormat="1" ht="16.5">
      <c r="A512" s="48" t="s">
        <v>167</v>
      </c>
      <c r="B512" s="23" t="s">
        <v>21</v>
      </c>
      <c r="C512" s="16" t="s">
        <v>196</v>
      </c>
      <c r="D512" s="17" t="s">
        <v>197</v>
      </c>
      <c r="E512" s="18" t="s">
        <v>24</v>
      </c>
      <c r="F512" s="19">
        <v>2</v>
      </c>
      <c r="G512" s="20">
        <f>38.87*1.2203</f>
        <v>47.433060999999995</v>
      </c>
      <c r="H512" s="21">
        <f t="shared" si="160"/>
        <v>94.86612199999999</v>
      </c>
      <c r="I512" s="20">
        <f>1.29*1.2203</f>
        <v>1.574187</v>
      </c>
      <c r="J512" s="21">
        <f t="shared" si="161"/>
        <v>3.148374</v>
      </c>
      <c r="K512" s="20">
        <f t="shared" si="162"/>
        <v>49.007247999999997</v>
      </c>
      <c r="L512" s="22">
        <f t="shared" si="163"/>
        <v>98.014495999999994</v>
      </c>
    </row>
    <row r="513" spans="1:13" s="60" customFormat="1" ht="34.5" customHeight="1">
      <c r="A513" s="49" t="s">
        <v>170</v>
      </c>
      <c r="B513" s="50" t="s">
        <v>21</v>
      </c>
      <c r="C513" s="16" t="s">
        <v>320</v>
      </c>
      <c r="D513" s="17" t="s">
        <v>321</v>
      </c>
      <c r="E513" s="18" t="s">
        <v>24</v>
      </c>
      <c r="F513" s="19">
        <v>15</v>
      </c>
      <c r="G513" s="20">
        <f>0*1.2203</f>
        <v>0</v>
      </c>
      <c r="H513" s="21">
        <f t="shared" si="160"/>
        <v>0</v>
      </c>
      <c r="I513" s="20">
        <f>185.1*1.2203</f>
        <v>225.87752999999998</v>
      </c>
      <c r="J513" s="21">
        <f t="shared" si="161"/>
        <v>3388.1629499999999</v>
      </c>
      <c r="K513" s="20">
        <f t="shared" si="162"/>
        <v>225.87752999999998</v>
      </c>
      <c r="L513" s="22">
        <f t="shared" si="163"/>
        <v>3388.1629499999999</v>
      </c>
    </row>
    <row r="514" spans="1:13" ht="17.25" thickBot="1">
      <c r="A514" s="43"/>
      <c r="B514" s="44"/>
      <c r="C514" s="44"/>
      <c r="D514" s="45"/>
      <c r="E514" s="45"/>
      <c r="F514" s="46"/>
      <c r="G514" s="47"/>
      <c r="H514" s="47"/>
      <c r="I514" s="20"/>
      <c r="J514" s="47"/>
      <c r="K514" s="47"/>
      <c r="L514" s="47"/>
    </row>
    <row r="515" spans="1:13" ht="18">
      <c r="A515" s="197" t="s">
        <v>171</v>
      </c>
      <c r="B515" s="197"/>
      <c r="C515" s="197"/>
      <c r="D515" s="197"/>
      <c r="E515" s="197"/>
      <c r="F515" s="197"/>
      <c r="G515" s="198">
        <f>ROUND(H456+H467+H508,2)</f>
        <v>125489.71</v>
      </c>
      <c r="H515" s="198"/>
      <c r="I515" s="198">
        <f>ROUND(J456+J467+J508,2)</f>
        <v>41413.519999999997</v>
      </c>
      <c r="J515" s="198"/>
      <c r="K515" s="198">
        <f>SUM(L456+L467+L508)</f>
        <v>166903.22981514636</v>
      </c>
      <c r="L515" s="198"/>
      <c r="M515" s="168">
        <f>I515+G515</f>
        <v>166903.23000000001</v>
      </c>
    </row>
    <row r="516" spans="1:13">
      <c r="A516" s="205"/>
      <c r="B516" s="205"/>
      <c r="C516" s="205"/>
      <c r="D516" s="205"/>
      <c r="E516" s="205"/>
      <c r="F516" s="205"/>
      <c r="G516" s="205"/>
      <c r="H516" s="205"/>
      <c r="I516" s="205" t="e">
        <f>VLOOKUP(C516,Planilha7!A510:F4610,5,0)</f>
        <v>#N/A</v>
      </c>
      <c r="J516" s="205"/>
      <c r="K516" s="205"/>
      <c r="L516" s="205"/>
      <c r="M516" s="167">
        <f>M515-K515</f>
        <v>1.8485364853404462E-4</v>
      </c>
    </row>
    <row r="517" spans="1:13" ht="15.75">
      <c r="A517" s="203" t="s">
        <v>291</v>
      </c>
      <c r="B517" s="203"/>
      <c r="C517" s="203"/>
      <c r="D517" s="203"/>
      <c r="E517" s="203"/>
      <c r="F517" s="203"/>
      <c r="G517" s="203"/>
      <c r="H517" s="203"/>
      <c r="I517" s="203" t="e">
        <f>VLOOKUP(C517,Planilha7!A511:F4611,5,0)</f>
        <v>#N/A</v>
      </c>
      <c r="J517" s="203"/>
      <c r="K517" s="203"/>
      <c r="L517" s="203"/>
    </row>
    <row r="518" spans="1:13" ht="16.5">
      <c r="A518" s="27" t="s">
        <v>13</v>
      </c>
      <c r="B518" s="28"/>
      <c r="C518" s="28"/>
      <c r="D518" s="29" t="s">
        <v>14</v>
      </c>
      <c r="E518" s="28"/>
      <c r="F518" s="30"/>
      <c r="G518" s="31"/>
      <c r="H518" s="32">
        <f>H519</f>
        <v>5219.2792337999999</v>
      </c>
      <c r="I518" s="31"/>
      <c r="J518" s="32">
        <f>J519</f>
        <v>5011.3816039999992</v>
      </c>
      <c r="K518" s="32"/>
      <c r="L518" s="33">
        <f>L519</f>
        <v>10230.660837800002</v>
      </c>
    </row>
    <row r="519" spans="1:13" ht="16.5">
      <c r="A519" s="34" t="s">
        <v>15</v>
      </c>
      <c r="B519" s="35"/>
      <c r="C519" s="35"/>
      <c r="D519" s="36" t="s">
        <v>173</v>
      </c>
      <c r="E519" s="35"/>
      <c r="F519" s="37"/>
      <c r="G519" s="38"/>
      <c r="H519" s="39">
        <f>SUM(H520:H528)</f>
        <v>5219.2792337999999</v>
      </c>
      <c r="I519" s="38"/>
      <c r="J519" s="39">
        <f>SUM(J520:J528)</f>
        <v>5011.3816039999992</v>
      </c>
      <c r="K519" s="39"/>
      <c r="L519" s="40">
        <f>SUM(L520:L528)</f>
        <v>10230.660837800002</v>
      </c>
    </row>
    <row r="520" spans="1:13" s="60" customFormat="1" ht="16.5">
      <c r="A520" s="48" t="s">
        <v>174</v>
      </c>
      <c r="B520" s="23" t="s">
        <v>16</v>
      </c>
      <c r="C520" s="16" t="s">
        <v>17</v>
      </c>
      <c r="D520" s="17" t="s">
        <v>18</v>
      </c>
      <c r="E520" s="18" t="s">
        <v>19</v>
      </c>
      <c r="F520" s="19">
        <v>6</v>
      </c>
      <c r="G520" s="20">
        <f>(VLOOKUP(C520,Planilha7!A23:F4123,4,0)*1.2203)</f>
        <v>691.81247599999995</v>
      </c>
      <c r="H520" s="21">
        <f>F520*G520</f>
        <v>4150.8748559999995</v>
      </c>
      <c r="I520" s="20">
        <f>(VLOOKUP(C520,Planilha7!A132:F4232,5,0)*1.2203)</f>
        <v>93.853272999999987</v>
      </c>
      <c r="J520" s="21">
        <f>I520*F520</f>
        <v>563.1196379999999</v>
      </c>
      <c r="K520" s="20">
        <f>G520+I520</f>
        <v>785.66574899999989</v>
      </c>
      <c r="L520" s="21">
        <f>F520*K520</f>
        <v>4713.9944939999996</v>
      </c>
    </row>
    <row r="521" spans="1:13" s="60" customFormat="1" ht="16.5">
      <c r="A521" s="48" t="s">
        <v>175</v>
      </c>
      <c r="B521" s="23" t="s">
        <v>16</v>
      </c>
      <c r="C521" s="16" t="s">
        <v>207</v>
      </c>
      <c r="D521" s="17" t="s">
        <v>208</v>
      </c>
      <c r="E521" s="18" t="s">
        <v>24</v>
      </c>
      <c r="F521" s="19">
        <v>1</v>
      </c>
      <c r="G521" s="20">
        <f>(VLOOKUP(C521,Planilha7!A24:F4124,4,0)*1.2203)</f>
        <v>0</v>
      </c>
      <c r="H521" s="21">
        <f t="shared" ref="H521:H528" si="164">F521*G521</f>
        <v>0</v>
      </c>
      <c r="I521" s="20">
        <f>(VLOOKUP(C521,Planilha7!A133:F4233,5,0)*1.2203)</f>
        <v>97.440954999999988</v>
      </c>
      <c r="J521" s="21">
        <f t="shared" ref="J521:J528" si="165">I521*F521</f>
        <v>97.440954999999988</v>
      </c>
      <c r="K521" s="20">
        <f t="shared" ref="K521:K528" si="166">G521+I521</f>
        <v>97.440954999999988</v>
      </c>
      <c r="L521" s="21">
        <f t="shared" ref="L521:L528" si="167">F521*K521</f>
        <v>97.440954999999988</v>
      </c>
    </row>
    <row r="522" spans="1:13" s="60" customFormat="1" ht="16.5">
      <c r="A522" s="48" t="s">
        <v>176</v>
      </c>
      <c r="B522" s="23" t="s">
        <v>16</v>
      </c>
      <c r="C522" s="16" t="s">
        <v>178</v>
      </c>
      <c r="D522" s="17" t="s">
        <v>179</v>
      </c>
      <c r="E522" s="18" t="s">
        <v>19</v>
      </c>
      <c r="F522" s="19">
        <v>5.85</v>
      </c>
      <c r="G522" s="20">
        <f>(VLOOKUP(C522,Planilha7!A25:F4125,4,0)*1.2203)</f>
        <v>0</v>
      </c>
      <c r="H522" s="21">
        <f t="shared" si="164"/>
        <v>0</v>
      </c>
      <c r="I522" s="20">
        <f>(VLOOKUP(C522,Planilha7!A134:F4234,5,0)*1.2203)</f>
        <v>4.3076589999999992</v>
      </c>
      <c r="J522" s="21">
        <f t="shared" si="165"/>
        <v>25.199805149999992</v>
      </c>
      <c r="K522" s="20">
        <f t="shared" si="166"/>
        <v>4.3076589999999992</v>
      </c>
      <c r="L522" s="21">
        <f t="shared" si="167"/>
        <v>25.199805149999992</v>
      </c>
    </row>
    <row r="523" spans="1:13" s="60" customFormat="1" ht="16.5">
      <c r="A523" s="48" t="s">
        <v>177</v>
      </c>
      <c r="B523" s="23" t="s">
        <v>16</v>
      </c>
      <c r="C523" s="16" t="s">
        <v>42</v>
      </c>
      <c r="D523" s="17" t="s">
        <v>43</v>
      </c>
      <c r="E523" s="18" t="s">
        <v>44</v>
      </c>
      <c r="F523" s="19">
        <v>2.34</v>
      </c>
      <c r="G523" s="20">
        <f>(VLOOKUP(C523,Planilha7!A26:F4126,4,0)*1.2203)</f>
        <v>0</v>
      </c>
      <c r="H523" s="21">
        <f t="shared" si="164"/>
        <v>0</v>
      </c>
      <c r="I523" s="20">
        <f>(VLOOKUP(C523,Planilha7!A135:F4235,5,0)*1.2203)</f>
        <v>81.760099999999994</v>
      </c>
      <c r="J523" s="21">
        <f t="shared" si="165"/>
        <v>191.31863399999997</v>
      </c>
      <c r="K523" s="20">
        <f t="shared" si="166"/>
        <v>81.760099999999994</v>
      </c>
      <c r="L523" s="21">
        <f t="shared" si="167"/>
        <v>191.31863399999997</v>
      </c>
    </row>
    <row r="524" spans="1:13" s="60" customFormat="1" ht="16.5">
      <c r="A524" s="48" t="s">
        <v>180</v>
      </c>
      <c r="B524" s="23" t="s">
        <v>16</v>
      </c>
      <c r="C524" s="16" t="s">
        <v>205</v>
      </c>
      <c r="D524" s="17" t="s">
        <v>206</v>
      </c>
      <c r="E524" s="18" t="s">
        <v>24</v>
      </c>
      <c r="F524" s="19">
        <v>5</v>
      </c>
      <c r="G524" s="20">
        <f>(VLOOKUP(C524,Planilha7!A27:F4127,4,0)*1.2203)</f>
        <v>0</v>
      </c>
      <c r="H524" s="21">
        <f t="shared" si="164"/>
        <v>0</v>
      </c>
      <c r="I524" s="20">
        <f>(VLOOKUP(C524,Planilha7!A136:F4236,5,0)*1.2203)</f>
        <v>92.401115999999988</v>
      </c>
      <c r="J524" s="21">
        <f t="shared" si="165"/>
        <v>462.00557999999995</v>
      </c>
      <c r="K524" s="20">
        <f t="shared" si="166"/>
        <v>92.401115999999988</v>
      </c>
      <c r="L524" s="21">
        <f t="shared" si="167"/>
        <v>462.00557999999995</v>
      </c>
    </row>
    <row r="525" spans="1:13" s="60" customFormat="1" ht="16.5">
      <c r="A525" s="48" t="s">
        <v>181</v>
      </c>
      <c r="B525" s="23" t="s">
        <v>16</v>
      </c>
      <c r="C525" s="16" t="s">
        <v>292</v>
      </c>
      <c r="D525" s="17" t="s">
        <v>293</v>
      </c>
      <c r="E525" s="18" t="s">
        <v>31</v>
      </c>
      <c r="F525" s="19">
        <v>2.35</v>
      </c>
      <c r="G525" s="20">
        <f>(VLOOKUP(C525,Planilha7!A28:F4128,4,0)*1.2203)</f>
        <v>0</v>
      </c>
      <c r="H525" s="21">
        <f t="shared" si="164"/>
        <v>0</v>
      </c>
      <c r="I525" s="20">
        <f>(VLOOKUP(C525,Planilha7!A137:F4237,5,0)*1.2203)</f>
        <v>10.872873</v>
      </c>
      <c r="J525" s="21">
        <f t="shared" si="165"/>
        <v>25.55125155</v>
      </c>
      <c r="K525" s="20">
        <f t="shared" si="166"/>
        <v>10.872873</v>
      </c>
      <c r="L525" s="21">
        <f t="shared" si="167"/>
        <v>25.55125155</v>
      </c>
    </row>
    <row r="526" spans="1:13" s="60" customFormat="1" ht="16.5">
      <c r="A526" s="48" t="s">
        <v>184</v>
      </c>
      <c r="B526" s="23" t="s">
        <v>16</v>
      </c>
      <c r="C526" s="16" t="s">
        <v>46</v>
      </c>
      <c r="D526" s="17" t="s">
        <v>47</v>
      </c>
      <c r="E526" s="18" t="s">
        <v>44</v>
      </c>
      <c r="F526" s="19">
        <v>25.982399999999998</v>
      </c>
      <c r="G526" s="20">
        <f>(VLOOKUP(C526,Planilha7!A29:F4129,4,0)*1.2203)</f>
        <v>0</v>
      </c>
      <c r="H526" s="21">
        <f t="shared" si="164"/>
        <v>0</v>
      </c>
      <c r="I526" s="20">
        <f>(VLOOKUP(C526,Planilha7!A138:F4238,5,0)*1.2203)</f>
        <v>61.320074999999996</v>
      </c>
      <c r="J526" s="21">
        <f t="shared" si="165"/>
        <v>1593.2427166799998</v>
      </c>
      <c r="K526" s="20">
        <f t="shared" si="166"/>
        <v>61.320074999999996</v>
      </c>
      <c r="L526" s="21">
        <f t="shared" si="167"/>
        <v>1593.2427166799998</v>
      </c>
    </row>
    <row r="527" spans="1:13" s="60" customFormat="1" ht="16.5">
      <c r="A527" s="48" t="s">
        <v>223</v>
      </c>
      <c r="B527" s="23" t="s">
        <v>16</v>
      </c>
      <c r="C527" s="16" t="s">
        <v>182</v>
      </c>
      <c r="D527" s="17" t="s">
        <v>183</v>
      </c>
      <c r="E527" s="18" t="s">
        <v>44</v>
      </c>
      <c r="F527" s="19">
        <v>8.6608000000000001</v>
      </c>
      <c r="G527" s="20">
        <f>(VLOOKUP(C527,Planilha7!A30:F4130,4,0)*1.2203)</f>
        <v>0</v>
      </c>
      <c r="H527" s="21">
        <f t="shared" si="164"/>
        <v>0</v>
      </c>
      <c r="I527" s="20">
        <f>(VLOOKUP(C527,Planilha7!A139:F4239,5,0)*1.2203)</f>
        <v>224.84027499999999</v>
      </c>
      <c r="J527" s="21">
        <f t="shared" si="165"/>
        <v>1947.29665372</v>
      </c>
      <c r="K527" s="20">
        <f t="shared" si="166"/>
        <v>224.84027499999999</v>
      </c>
      <c r="L527" s="21">
        <f t="shared" si="167"/>
        <v>1947.29665372</v>
      </c>
    </row>
    <row r="528" spans="1:13" s="60" customFormat="1" ht="33">
      <c r="A528" s="48" t="s">
        <v>224</v>
      </c>
      <c r="B528" s="23" t="s">
        <v>16</v>
      </c>
      <c r="C528" s="16" t="s">
        <v>49</v>
      </c>
      <c r="D528" s="17" t="s">
        <v>50</v>
      </c>
      <c r="E528" s="18" t="s">
        <v>44</v>
      </c>
      <c r="F528" s="19">
        <v>8.66</v>
      </c>
      <c r="G528" s="20">
        <f>(VLOOKUP(C528,Planilha7!A31:F4131,4,0)*1.2203)</f>
        <v>123.37232999999999</v>
      </c>
      <c r="H528" s="21">
        <f t="shared" si="164"/>
        <v>1068.4043778</v>
      </c>
      <c r="I528" s="20">
        <f>(VLOOKUP(C528,Planilha7!A140:F4240,5,0)*1.2203)</f>
        <v>12.264015000000001</v>
      </c>
      <c r="J528" s="21">
        <f t="shared" si="165"/>
        <v>106.20636990000001</v>
      </c>
      <c r="K528" s="20">
        <f t="shared" si="166"/>
        <v>135.63634500000001</v>
      </c>
      <c r="L528" s="21">
        <f t="shared" si="167"/>
        <v>1174.6107477</v>
      </c>
    </row>
    <row r="529" spans="1:12" ht="16.5">
      <c r="A529" s="24"/>
      <c r="B529" s="25"/>
      <c r="C529" s="25"/>
      <c r="D529" s="26"/>
      <c r="E529" s="26"/>
      <c r="F529" s="26"/>
      <c r="G529" s="26"/>
      <c r="H529" s="26"/>
      <c r="I529" s="20"/>
      <c r="J529" s="26"/>
      <c r="K529" s="26"/>
      <c r="L529" s="26"/>
    </row>
    <row r="530" spans="1:12" ht="16.5">
      <c r="A530" s="27" t="s">
        <v>51</v>
      </c>
      <c r="B530" s="28"/>
      <c r="C530" s="28"/>
      <c r="D530" s="29" t="s">
        <v>52</v>
      </c>
      <c r="E530" s="28"/>
      <c r="F530" s="30"/>
      <c r="G530" s="31"/>
      <c r="H530" s="32">
        <f>ROUND(H531+H560+H544,2)</f>
        <v>135912.14000000001</v>
      </c>
      <c r="I530" s="31"/>
      <c r="J530" s="32">
        <f>ROUND(J531+J560+J544,2)</f>
        <v>54416.04</v>
      </c>
      <c r="K530" s="32"/>
      <c r="L530" s="33">
        <f>ROUND(L531+L560+L544,2)</f>
        <v>190328.18</v>
      </c>
    </row>
    <row r="531" spans="1:12" ht="16.5">
      <c r="A531" s="34" t="s">
        <v>53</v>
      </c>
      <c r="B531" s="35"/>
      <c r="C531" s="35"/>
      <c r="D531" s="36" t="s">
        <v>54</v>
      </c>
      <c r="E531" s="35"/>
      <c r="F531" s="37"/>
      <c r="G531" s="38"/>
      <c r="H531" s="39">
        <f>SUM(H532:H542)</f>
        <v>86700.444903757452</v>
      </c>
      <c r="I531" s="38"/>
      <c r="J531" s="39">
        <f>SUM(J532:J542)</f>
        <v>31027.420299076071</v>
      </c>
      <c r="K531" s="39"/>
      <c r="L531" s="40">
        <f>SUM(L532:L542)</f>
        <v>117727.86520283352</v>
      </c>
    </row>
    <row r="532" spans="1:12" s="60" customFormat="1" ht="16.5">
      <c r="A532" s="48" t="s">
        <v>55</v>
      </c>
      <c r="B532" s="23" t="s">
        <v>16</v>
      </c>
      <c r="C532" s="16" t="s">
        <v>56</v>
      </c>
      <c r="D532" s="17" t="s">
        <v>57</v>
      </c>
      <c r="E532" s="18" t="s">
        <v>24</v>
      </c>
      <c r="F532" s="19">
        <v>1</v>
      </c>
      <c r="G532" s="20">
        <f>(VLOOKUP(C532,Planilha7!A23:F4123,4,0)*1.2203)</f>
        <v>492.36664400000001</v>
      </c>
      <c r="H532" s="21">
        <f>G532*F532</f>
        <v>492.36664400000001</v>
      </c>
      <c r="I532" s="20">
        <f>(VLOOKUP(C532,Planilha7!A132:F4232,5,0)*1.2203)</f>
        <v>23.063669999999998</v>
      </c>
      <c r="J532" s="21">
        <f>I532*F532</f>
        <v>23.063669999999998</v>
      </c>
      <c r="K532" s="20">
        <f>G532+I532</f>
        <v>515.43031399999995</v>
      </c>
      <c r="L532" s="22">
        <f>F532*K532</f>
        <v>515.43031399999995</v>
      </c>
    </row>
    <row r="533" spans="1:12" s="60" customFormat="1" ht="16.5">
      <c r="A533" s="48" t="s">
        <v>58</v>
      </c>
      <c r="B533" s="23" t="s">
        <v>16</v>
      </c>
      <c r="C533" s="16" t="s">
        <v>62</v>
      </c>
      <c r="D533" s="17" t="s">
        <v>63</v>
      </c>
      <c r="E533" s="18" t="s">
        <v>24</v>
      </c>
      <c r="F533" s="19">
        <v>1</v>
      </c>
      <c r="G533" s="20">
        <f>(VLOOKUP(C533,Planilha7!A24:F4124,4,0)*1.2203)</f>
        <v>606.03758899999991</v>
      </c>
      <c r="H533" s="21">
        <f t="shared" ref="H533:H542" si="168">G533*F533</f>
        <v>606.03758899999991</v>
      </c>
      <c r="I533" s="20">
        <f>(VLOOKUP(C533,Planilha7!A133:F4233,5,0)*1.2203)</f>
        <v>102.480794</v>
      </c>
      <c r="J533" s="21">
        <f t="shared" ref="J533:J542" si="169">I533*F533</f>
        <v>102.480794</v>
      </c>
      <c r="K533" s="20">
        <f t="shared" ref="K533:K542" si="170">G533+I533</f>
        <v>708.51838299999986</v>
      </c>
      <c r="L533" s="22">
        <f t="shared" ref="L533:L542" si="171">F533*K533</f>
        <v>708.51838299999986</v>
      </c>
    </row>
    <row r="534" spans="1:12" s="60" customFormat="1" ht="33">
      <c r="A534" s="48" t="s">
        <v>61</v>
      </c>
      <c r="B534" s="23" t="s">
        <v>16</v>
      </c>
      <c r="C534" s="16" t="s">
        <v>65</v>
      </c>
      <c r="D534" s="17" t="s">
        <v>66</v>
      </c>
      <c r="E534" s="18" t="s">
        <v>24</v>
      </c>
      <c r="F534" s="19">
        <v>1</v>
      </c>
      <c r="G534" s="20">
        <f>(VLOOKUP(C534,Planilha7!A25:F4125,4,0)*1.2203)</f>
        <v>565.04771200000005</v>
      </c>
      <c r="H534" s="21">
        <f t="shared" si="168"/>
        <v>565.04771200000005</v>
      </c>
      <c r="I534" s="20">
        <f>(VLOOKUP(C534,Planilha7!A134:F4234,5,0)*1.2203)</f>
        <v>61.600743999999992</v>
      </c>
      <c r="J534" s="21">
        <f t="shared" si="169"/>
        <v>61.600743999999992</v>
      </c>
      <c r="K534" s="20">
        <f t="shared" si="170"/>
        <v>626.64845600000001</v>
      </c>
      <c r="L534" s="22">
        <f t="shared" si="171"/>
        <v>626.64845600000001</v>
      </c>
    </row>
    <row r="535" spans="1:12" s="60" customFormat="1" ht="16.5">
      <c r="A535" s="48" t="s">
        <v>64</v>
      </c>
      <c r="B535" s="23" t="s">
        <v>16</v>
      </c>
      <c r="C535" s="16" t="s">
        <v>59</v>
      </c>
      <c r="D535" s="17" t="s">
        <v>60</v>
      </c>
      <c r="E535" s="18" t="s">
        <v>24</v>
      </c>
      <c r="F535" s="19">
        <v>1</v>
      </c>
      <c r="G535" s="20">
        <f>(VLOOKUP(C535,Planilha7!A26:F4126,4,0)*1.2203)</f>
        <v>522.53246000000001</v>
      </c>
      <c r="H535" s="21">
        <f t="shared" si="168"/>
        <v>522.53246000000001</v>
      </c>
      <c r="I535" s="20">
        <f>(VLOOKUP(C535,Planilha7!A135:F4235,5,0)*1.2203)</f>
        <v>23.063669999999998</v>
      </c>
      <c r="J535" s="21">
        <f t="shared" si="169"/>
        <v>23.063669999999998</v>
      </c>
      <c r="K535" s="20">
        <f t="shared" si="170"/>
        <v>545.59613000000002</v>
      </c>
      <c r="L535" s="22">
        <f t="shared" si="171"/>
        <v>545.59613000000002</v>
      </c>
    </row>
    <row r="536" spans="1:12" s="60" customFormat="1" ht="16.5">
      <c r="A536" s="48" t="s">
        <v>67</v>
      </c>
      <c r="B536" s="23" t="s">
        <v>16</v>
      </c>
      <c r="C536" s="16" t="s">
        <v>68</v>
      </c>
      <c r="D536" s="17" t="s">
        <v>69</v>
      </c>
      <c r="E536" s="18" t="s">
        <v>24</v>
      </c>
      <c r="F536" s="19">
        <v>1</v>
      </c>
      <c r="G536" s="20">
        <f>(VLOOKUP(C536,Planilha7!A27:F4127,4,0)*1.2203)</f>
        <v>395.01110999999997</v>
      </c>
      <c r="H536" s="21">
        <f t="shared" si="168"/>
        <v>395.01110999999997</v>
      </c>
      <c r="I536" s="20">
        <f>(VLOOKUP(C536,Planilha7!A136:F4236,5,0)*1.2203)</f>
        <v>76.866697000000002</v>
      </c>
      <c r="J536" s="21">
        <f t="shared" si="169"/>
        <v>76.866697000000002</v>
      </c>
      <c r="K536" s="20">
        <f t="shared" si="170"/>
        <v>471.87780699999996</v>
      </c>
      <c r="L536" s="22">
        <f t="shared" si="171"/>
        <v>471.87780699999996</v>
      </c>
    </row>
    <row r="537" spans="1:12" s="60" customFormat="1" ht="16.5">
      <c r="A537" s="48" t="s">
        <v>70</v>
      </c>
      <c r="B537" s="23" t="s">
        <v>16</v>
      </c>
      <c r="C537" s="16" t="s">
        <v>71</v>
      </c>
      <c r="D537" s="17" t="s">
        <v>72</v>
      </c>
      <c r="E537" s="18" t="s">
        <v>31</v>
      </c>
      <c r="F537" s="19">
        <v>3.26</v>
      </c>
      <c r="G537" s="20">
        <f>(VLOOKUP(C537,Planilha7!A28:F4128,4,0)*1.2203)</f>
        <v>269.18597699999998</v>
      </c>
      <c r="H537" s="21">
        <f t="shared" si="168"/>
        <v>877.54628501999991</v>
      </c>
      <c r="I537" s="20">
        <f>(VLOOKUP(C537,Planilha7!A137:F4237,5,0)*1.2203)</f>
        <v>115.293944</v>
      </c>
      <c r="J537" s="21">
        <f t="shared" si="169"/>
        <v>375.85825743999999</v>
      </c>
      <c r="K537" s="20">
        <f t="shared" si="170"/>
        <v>384.47992099999999</v>
      </c>
      <c r="L537" s="22">
        <f t="shared" si="171"/>
        <v>1253.4045424599999</v>
      </c>
    </row>
    <row r="538" spans="1:12" s="60" customFormat="1" ht="16.5">
      <c r="A538" s="48" t="s">
        <v>73</v>
      </c>
      <c r="B538" s="23" t="s">
        <v>16</v>
      </c>
      <c r="C538" s="16" t="s">
        <v>74</v>
      </c>
      <c r="D538" s="17" t="s">
        <v>75</v>
      </c>
      <c r="E538" s="18" t="s">
        <v>31</v>
      </c>
      <c r="F538" s="19">
        <v>242.16</v>
      </c>
      <c r="G538" s="20">
        <f>(VLOOKUP(C538,Planilha7!A29:F4129,4,0)*1.2203)</f>
        <v>235.542306</v>
      </c>
      <c r="H538" s="21">
        <f t="shared" si="168"/>
        <v>57038.924820959997</v>
      </c>
      <c r="I538" s="20">
        <f>(VLOOKUP(C538,Planilha7!A138:F4238,5,0)*1.2203)</f>
        <v>102.480794</v>
      </c>
      <c r="J538" s="21">
        <f t="shared" si="169"/>
        <v>24816.749075039999</v>
      </c>
      <c r="K538" s="20">
        <f t="shared" si="170"/>
        <v>338.0231</v>
      </c>
      <c r="L538" s="22">
        <f t="shared" si="171"/>
        <v>81855.673895999993</v>
      </c>
    </row>
    <row r="539" spans="1:12" s="60" customFormat="1" ht="16.5">
      <c r="A539" s="48" t="s">
        <v>76</v>
      </c>
      <c r="B539" s="23" t="s">
        <v>16</v>
      </c>
      <c r="C539" s="16" t="s">
        <v>77</v>
      </c>
      <c r="D539" s="17" t="s">
        <v>78</v>
      </c>
      <c r="E539" s="18" t="s">
        <v>24</v>
      </c>
      <c r="F539" s="19">
        <v>1</v>
      </c>
      <c r="G539" s="20">
        <f>(VLOOKUP(C539,Planilha7!A30:F4130,4,0)*1.2203)</f>
        <v>6353.3333109999994</v>
      </c>
      <c r="H539" s="21">
        <f t="shared" si="168"/>
        <v>6353.3333109999994</v>
      </c>
      <c r="I539" s="20">
        <f>(VLOOKUP(C539,Planilha7!A139:F4239,5,0)*1.2203)</f>
        <v>286.72168799999997</v>
      </c>
      <c r="J539" s="21">
        <f t="shared" si="169"/>
        <v>286.72168799999997</v>
      </c>
      <c r="K539" s="20">
        <f t="shared" si="170"/>
        <v>6640.054998999999</v>
      </c>
      <c r="L539" s="22">
        <f t="shared" si="171"/>
        <v>6640.054998999999</v>
      </c>
    </row>
    <row r="540" spans="1:12" s="60" customFormat="1" ht="16.5">
      <c r="A540" s="48" t="s">
        <v>79</v>
      </c>
      <c r="B540" s="23" t="s">
        <v>16</v>
      </c>
      <c r="C540" s="16" t="s">
        <v>80</v>
      </c>
      <c r="D540" s="17" t="s">
        <v>81</v>
      </c>
      <c r="E540" s="18" t="s">
        <v>19</v>
      </c>
      <c r="F540" s="19">
        <v>118.03352818400001</v>
      </c>
      <c r="G540" s="20">
        <f>(VLOOKUP(C540,Planilha7!A31:F4131,4,0)*1.2203)</f>
        <v>18.231282</v>
      </c>
      <c r="H540" s="21">
        <f t="shared" si="168"/>
        <v>2151.9025377774519</v>
      </c>
      <c r="I540" s="20">
        <f>(VLOOKUP(C540,Planilha7!A140:F4240,5,0)*1.2203)</f>
        <v>30.129207000000001</v>
      </c>
      <c r="J540" s="21">
        <f t="shared" si="169"/>
        <v>3556.2566035960704</v>
      </c>
      <c r="K540" s="20">
        <f t="shared" si="170"/>
        <v>48.360489000000001</v>
      </c>
      <c r="L540" s="22">
        <f t="shared" si="171"/>
        <v>5708.1591413735223</v>
      </c>
    </row>
    <row r="541" spans="1:12" s="60" customFormat="1" ht="16.5">
      <c r="A541" s="48" t="s">
        <v>82</v>
      </c>
      <c r="B541" s="23" t="s">
        <v>16</v>
      </c>
      <c r="C541" s="16" t="s">
        <v>83</v>
      </c>
      <c r="D541" s="17" t="s">
        <v>84</v>
      </c>
      <c r="E541" s="18" t="s">
        <v>24</v>
      </c>
      <c r="F541" s="19">
        <v>6</v>
      </c>
      <c r="G541" s="20">
        <f>(VLOOKUP(C541,Planilha7!A32:F4132,4,0)*1.2203)</f>
        <v>2819.25909</v>
      </c>
      <c r="H541" s="21">
        <f t="shared" si="168"/>
        <v>16915.554540000001</v>
      </c>
      <c r="I541" s="20">
        <f>(VLOOKUP(C541,Planilha7!A141:F4241,5,0)*1.2203)</f>
        <v>266.45250499999997</v>
      </c>
      <c r="J541" s="21">
        <f t="shared" si="169"/>
        <v>1598.7150299999998</v>
      </c>
      <c r="K541" s="20">
        <f t="shared" si="170"/>
        <v>3085.7115949999998</v>
      </c>
      <c r="L541" s="22">
        <f t="shared" si="171"/>
        <v>18514.269569999997</v>
      </c>
    </row>
    <row r="542" spans="1:12" s="60" customFormat="1" ht="16.5">
      <c r="A542" s="48" t="s">
        <v>85</v>
      </c>
      <c r="B542" s="23" t="s">
        <v>21</v>
      </c>
      <c r="C542" s="16" t="s">
        <v>86</v>
      </c>
      <c r="D542" s="17" t="s">
        <v>87</v>
      </c>
      <c r="E542" s="18" t="s">
        <v>24</v>
      </c>
      <c r="F542" s="19">
        <v>1</v>
      </c>
      <c r="G542" s="20">
        <f>640.98*1.2203</f>
        <v>782.18789400000003</v>
      </c>
      <c r="H542" s="21">
        <f t="shared" si="168"/>
        <v>782.18789400000003</v>
      </c>
      <c r="I542" s="20">
        <f>86.9*1.2203</f>
        <v>106.04407</v>
      </c>
      <c r="J542" s="21">
        <f t="shared" si="169"/>
        <v>106.04407</v>
      </c>
      <c r="K542" s="20">
        <f t="shared" si="170"/>
        <v>888.23196400000006</v>
      </c>
      <c r="L542" s="22">
        <f t="shared" si="171"/>
        <v>888.23196400000006</v>
      </c>
    </row>
    <row r="543" spans="1:12" ht="16.5">
      <c r="A543" s="24"/>
      <c r="B543" s="25"/>
      <c r="C543" s="25"/>
      <c r="D543" s="26"/>
      <c r="E543" s="26"/>
      <c r="F543" s="26"/>
      <c r="G543" s="26"/>
      <c r="H543" s="26"/>
      <c r="I543" s="20"/>
      <c r="J543" s="26"/>
      <c r="K543" s="26"/>
      <c r="L543" s="26"/>
    </row>
    <row r="544" spans="1:12" ht="16.5">
      <c r="A544" s="34" t="s">
        <v>88</v>
      </c>
      <c r="B544" s="35"/>
      <c r="C544" s="35"/>
      <c r="D544" s="36" t="s">
        <v>89</v>
      </c>
      <c r="E544" s="35"/>
      <c r="F544" s="37"/>
      <c r="G544" s="38"/>
      <c r="H544" s="39">
        <f>SUM(H545:H558)</f>
        <v>40576.283161599997</v>
      </c>
      <c r="I544" s="38"/>
      <c r="J544" s="39">
        <f>SUM(J545:J558)</f>
        <v>22194.820671049998</v>
      </c>
      <c r="K544" s="39"/>
      <c r="L544" s="40">
        <f>SUM(L545:L558)</f>
        <v>62771.103832649998</v>
      </c>
    </row>
    <row r="545" spans="1:12" s="60" customFormat="1" ht="16.5">
      <c r="A545" s="48" t="s">
        <v>90</v>
      </c>
      <c r="B545" s="23" t="s">
        <v>16</v>
      </c>
      <c r="C545" s="16" t="s">
        <v>91</v>
      </c>
      <c r="D545" s="17" t="s">
        <v>92</v>
      </c>
      <c r="E545" s="18" t="s">
        <v>24</v>
      </c>
      <c r="F545" s="19">
        <v>7</v>
      </c>
      <c r="G545" s="20">
        <f>(VLOOKUP(C545,Planilha7!A23:F4123,4,0)*1.2203)</f>
        <v>103.61567299999999</v>
      </c>
      <c r="H545" s="21">
        <f>G545*F545</f>
        <v>725.30971099999988</v>
      </c>
      <c r="I545" s="20">
        <f>(VLOOKUP(C545,Planilha7!A539:F4639,5,0)*1.2203)</f>
        <v>15.375779999999999</v>
      </c>
      <c r="J545" s="21">
        <f>I545*F545</f>
        <v>107.63046</v>
      </c>
      <c r="K545" s="20">
        <f>G545+I545</f>
        <v>118.99145299999998</v>
      </c>
      <c r="L545" s="21">
        <f>F545*K545</f>
        <v>832.94017099999985</v>
      </c>
    </row>
    <row r="546" spans="1:12" s="60" customFormat="1" ht="16.5">
      <c r="A546" s="48" t="s">
        <v>93</v>
      </c>
      <c r="B546" s="23" t="s">
        <v>16</v>
      </c>
      <c r="C546" s="16" t="s">
        <v>94</v>
      </c>
      <c r="D546" s="17" t="s">
        <v>95</v>
      </c>
      <c r="E546" s="18" t="s">
        <v>24</v>
      </c>
      <c r="F546" s="42">
        <v>6</v>
      </c>
      <c r="G546" s="20">
        <f>(VLOOKUP(C546,Planilha7!A24:F4124,4,0)*1.2203)</f>
        <v>91.961807999999991</v>
      </c>
      <c r="H546" s="21">
        <f t="shared" ref="H546:H558" si="172">G546*F546</f>
        <v>551.77084799999989</v>
      </c>
      <c r="I546" s="20">
        <f>(VLOOKUP(C546,Planilha7!A540:F4640,5,0)*1.2203)</f>
        <v>15.375779999999999</v>
      </c>
      <c r="J546" s="21">
        <f t="shared" ref="J546:J558" si="173">I546*F546</f>
        <v>92.254679999999993</v>
      </c>
      <c r="K546" s="20">
        <f t="shared" ref="K546:K558" si="174">G546+I546</f>
        <v>107.33758799999998</v>
      </c>
      <c r="L546" s="21">
        <f t="shared" ref="L546:L558" si="175">F546*K546</f>
        <v>644.02552799999989</v>
      </c>
    </row>
    <row r="547" spans="1:12" s="60" customFormat="1" ht="16.5">
      <c r="A547" s="48" t="s">
        <v>96</v>
      </c>
      <c r="B547" s="23" t="s">
        <v>16</v>
      </c>
      <c r="C547" s="16" t="s">
        <v>97</v>
      </c>
      <c r="D547" s="17" t="s">
        <v>98</v>
      </c>
      <c r="E547" s="18" t="s">
        <v>24</v>
      </c>
      <c r="F547" s="19">
        <v>6</v>
      </c>
      <c r="G547" s="20">
        <f>(VLOOKUP(C547,Planilha7!A25:F4125,4,0)*1.2203)</f>
        <v>367.85943499999996</v>
      </c>
      <c r="H547" s="21">
        <f t="shared" si="172"/>
        <v>2207.15661</v>
      </c>
      <c r="I547" s="20">
        <f>(VLOOKUP(C547,Planilha7!A541:F4641,5,0)*1.2203)</f>
        <v>15.375779999999999</v>
      </c>
      <c r="J547" s="21">
        <f t="shared" si="173"/>
        <v>92.254679999999993</v>
      </c>
      <c r="K547" s="20">
        <f t="shared" si="174"/>
        <v>383.23521499999998</v>
      </c>
      <c r="L547" s="21">
        <f t="shared" si="175"/>
        <v>2299.41129</v>
      </c>
    </row>
    <row r="548" spans="1:12" s="60" customFormat="1" ht="33">
      <c r="A548" s="48" t="s">
        <v>99</v>
      </c>
      <c r="B548" s="23" t="s">
        <v>16</v>
      </c>
      <c r="C548" s="16" t="s">
        <v>103</v>
      </c>
      <c r="D548" s="17" t="s">
        <v>104</v>
      </c>
      <c r="E548" s="18" t="s">
        <v>24</v>
      </c>
      <c r="F548" s="19">
        <v>27</v>
      </c>
      <c r="G548" s="20">
        <f>(VLOOKUP(C548,Planilha7!A26:F4126,4,0)*1.2203)</f>
        <v>107.715881</v>
      </c>
      <c r="H548" s="21">
        <f t="shared" si="172"/>
        <v>2908.3287869999999</v>
      </c>
      <c r="I548" s="20">
        <f>(VLOOKUP(C548,Planilha7!A542:F4642,5,0)*1.2203)</f>
        <v>25.626300000000001</v>
      </c>
      <c r="J548" s="21">
        <f t="shared" si="173"/>
        <v>691.91010000000006</v>
      </c>
      <c r="K548" s="20">
        <f t="shared" si="174"/>
        <v>133.34218099999998</v>
      </c>
      <c r="L548" s="21">
        <f t="shared" si="175"/>
        <v>3600.2388869999995</v>
      </c>
    </row>
    <row r="549" spans="1:12" s="60" customFormat="1" ht="16.5">
      <c r="A549" s="48" t="s">
        <v>102</v>
      </c>
      <c r="B549" s="23" t="s">
        <v>21</v>
      </c>
      <c r="C549" s="16" t="s">
        <v>8534</v>
      </c>
      <c r="D549" s="17" t="s">
        <v>8535</v>
      </c>
      <c r="E549" s="18" t="s">
        <v>24</v>
      </c>
      <c r="F549" s="19">
        <v>1</v>
      </c>
      <c r="G549" s="20">
        <f>1232.16*1.2203</f>
        <v>1503.6048479999999</v>
      </c>
      <c r="H549" s="21">
        <f t="shared" si="172"/>
        <v>1503.6048479999999</v>
      </c>
      <c r="I549" s="20">
        <f>108.6*1.2203</f>
        <v>132.52457999999999</v>
      </c>
      <c r="J549" s="21">
        <f t="shared" si="173"/>
        <v>132.52457999999999</v>
      </c>
      <c r="K549" s="20">
        <f t="shared" si="174"/>
        <v>1636.129428</v>
      </c>
      <c r="L549" s="21">
        <f t="shared" si="175"/>
        <v>1636.129428</v>
      </c>
    </row>
    <row r="550" spans="1:12" s="60" customFormat="1" ht="16.5">
      <c r="A550" s="48" t="s">
        <v>105</v>
      </c>
      <c r="B550" s="23" t="s">
        <v>16</v>
      </c>
      <c r="C550" s="16" t="s">
        <v>107</v>
      </c>
      <c r="D550" s="17" t="s">
        <v>108</v>
      </c>
      <c r="E550" s="18" t="s">
        <v>31</v>
      </c>
      <c r="F550" s="19">
        <v>135</v>
      </c>
      <c r="G550" s="20">
        <f>(VLOOKUP(C550,Planilha7!A28:F4128,4,0)*1.2203)</f>
        <v>11.629458999999999</v>
      </c>
      <c r="H550" s="21">
        <f t="shared" si="172"/>
        <v>1569.9769649999998</v>
      </c>
      <c r="I550" s="20">
        <f>(VLOOKUP(C550,Planilha7!A544:F4644,5,0)*1.2203)</f>
        <v>30.739357000000002</v>
      </c>
      <c r="J550" s="21">
        <f t="shared" si="173"/>
        <v>4149.8131950000006</v>
      </c>
      <c r="K550" s="20">
        <f t="shared" si="174"/>
        <v>42.368816000000002</v>
      </c>
      <c r="L550" s="21">
        <f t="shared" si="175"/>
        <v>5719.7901600000005</v>
      </c>
    </row>
    <row r="551" spans="1:12" s="60" customFormat="1" ht="16.5">
      <c r="A551" s="48" t="s">
        <v>106</v>
      </c>
      <c r="B551" s="23" t="s">
        <v>16</v>
      </c>
      <c r="C551" s="16" t="s">
        <v>188</v>
      </c>
      <c r="D551" s="17" t="s">
        <v>189</v>
      </c>
      <c r="E551" s="18" t="s">
        <v>112</v>
      </c>
      <c r="F551" s="19">
        <v>81</v>
      </c>
      <c r="G551" s="20">
        <f>(VLOOKUP(C551,Planilha7!A29:F4129,4,0)*1.2203)</f>
        <v>237.06768099999999</v>
      </c>
      <c r="H551" s="21">
        <f t="shared" si="172"/>
        <v>19202.482161</v>
      </c>
      <c r="I551" s="20">
        <f>(VLOOKUP(C551,Planilha7!A545:F4645,5,0)*1.2203)</f>
        <v>25.626300000000001</v>
      </c>
      <c r="J551" s="21">
        <f t="shared" si="173"/>
        <v>2075.7303000000002</v>
      </c>
      <c r="K551" s="20">
        <f t="shared" si="174"/>
        <v>262.69398100000001</v>
      </c>
      <c r="L551" s="21">
        <f t="shared" si="175"/>
        <v>21278.212460999999</v>
      </c>
    </row>
    <row r="552" spans="1:12" s="60" customFormat="1" ht="16.5">
      <c r="A552" s="48" t="s">
        <v>109</v>
      </c>
      <c r="B552" s="23" t="s">
        <v>16</v>
      </c>
      <c r="C552" s="16" t="s">
        <v>114</v>
      </c>
      <c r="D552" s="17" t="s">
        <v>115</v>
      </c>
      <c r="E552" s="18" t="s">
        <v>31</v>
      </c>
      <c r="F552" s="19">
        <v>270</v>
      </c>
      <c r="G552" s="20">
        <f>(VLOOKUP(C552,Planilha7!A30:F4130,4,0)*1.2203)</f>
        <v>3.0995619999999997</v>
      </c>
      <c r="H552" s="21">
        <f t="shared" si="172"/>
        <v>836.88173999999992</v>
      </c>
      <c r="I552" s="20">
        <f>(VLOOKUP(C552,Planilha7!A546:F4646,5,0)*1.2203)</f>
        <v>2.0501039999999997</v>
      </c>
      <c r="J552" s="21">
        <f t="shared" si="173"/>
        <v>553.52807999999993</v>
      </c>
      <c r="K552" s="20">
        <f t="shared" si="174"/>
        <v>5.1496659999999999</v>
      </c>
      <c r="L552" s="21">
        <f t="shared" si="175"/>
        <v>1390.4098199999999</v>
      </c>
    </row>
    <row r="553" spans="1:12" s="60" customFormat="1" ht="16.5">
      <c r="A553" s="48" t="s">
        <v>113</v>
      </c>
      <c r="B553" s="23" t="s">
        <v>16</v>
      </c>
      <c r="C553" s="16" t="s">
        <v>117</v>
      </c>
      <c r="D553" s="17" t="s">
        <v>118</v>
      </c>
      <c r="E553" s="18" t="s">
        <v>112</v>
      </c>
      <c r="F553" s="19">
        <v>27</v>
      </c>
      <c r="G553" s="20">
        <f>(VLOOKUP(C553,Planilha7!A31:F4131,4,0)*1.2203)</f>
        <v>13.716172</v>
      </c>
      <c r="H553" s="21">
        <f t="shared" si="172"/>
        <v>370.33664399999998</v>
      </c>
      <c r="I553" s="20">
        <f>(VLOOKUP(C553,Planilha7!A547:F4647,5,0)*1.2203)</f>
        <v>15.375779999999999</v>
      </c>
      <c r="J553" s="21">
        <f t="shared" si="173"/>
        <v>415.14605999999998</v>
      </c>
      <c r="K553" s="20">
        <f t="shared" si="174"/>
        <v>29.091951999999999</v>
      </c>
      <c r="L553" s="21">
        <f t="shared" si="175"/>
        <v>785.48270400000001</v>
      </c>
    </row>
    <row r="554" spans="1:12" s="60" customFormat="1" ht="16.5">
      <c r="A554" s="48" t="s">
        <v>116</v>
      </c>
      <c r="B554" s="23" t="s">
        <v>16</v>
      </c>
      <c r="C554" s="16" t="s">
        <v>120</v>
      </c>
      <c r="D554" s="17" t="s">
        <v>121</v>
      </c>
      <c r="E554" s="18" t="s">
        <v>24</v>
      </c>
      <c r="F554" s="19">
        <v>5</v>
      </c>
      <c r="G554" s="20">
        <f>(VLOOKUP(C554,Planilha7!A32:F4132,4,0)*1.2203)</f>
        <v>14.765629999999998</v>
      </c>
      <c r="H554" s="21">
        <f t="shared" si="172"/>
        <v>73.828149999999994</v>
      </c>
      <c r="I554" s="20">
        <f>(VLOOKUP(C554,Planilha7!A548:F4648,5,0)*1.2203)</f>
        <v>10.25052</v>
      </c>
      <c r="J554" s="21">
        <f t="shared" si="173"/>
        <v>51.252600000000001</v>
      </c>
      <c r="K554" s="20">
        <f t="shared" si="174"/>
        <v>25.016149999999996</v>
      </c>
      <c r="L554" s="21">
        <f t="shared" si="175"/>
        <v>125.08074999999998</v>
      </c>
    </row>
    <row r="555" spans="1:12" s="60" customFormat="1" ht="16.5">
      <c r="A555" s="49" t="s">
        <v>119</v>
      </c>
      <c r="B555" s="61" t="s">
        <v>16</v>
      </c>
      <c r="C555" s="41" t="s">
        <v>123</v>
      </c>
      <c r="D555" s="17" t="s">
        <v>124</v>
      </c>
      <c r="E555" s="18" t="s">
        <v>31</v>
      </c>
      <c r="F555" s="42">
        <v>1132.6500000000001</v>
      </c>
      <c r="G555" s="20">
        <f>(VLOOKUP(C555,Planilha7!A33:F4133,4,0)*1.2203)</f>
        <v>6.7970709999999999</v>
      </c>
      <c r="H555" s="21">
        <f t="shared" si="172"/>
        <v>7698.7024681500006</v>
      </c>
      <c r="I555" s="20">
        <f>(VLOOKUP(C555,Planilha7!A549:F4649,5,0)*1.2203)</f>
        <v>6.1503119999999996</v>
      </c>
      <c r="J555" s="21">
        <f t="shared" si="173"/>
        <v>6966.1508868000001</v>
      </c>
      <c r="K555" s="20">
        <f t="shared" si="174"/>
        <v>12.947382999999999</v>
      </c>
      <c r="L555" s="21">
        <f t="shared" si="175"/>
        <v>14664.853354949999</v>
      </c>
    </row>
    <row r="556" spans="1:12" s="60" customFormat="1" ht="16.5">
      <c r="A556" s="48" t="s">
        <v>122</v>
      </c>
      <c r="B556" s="23" t="s">
        <v>16</v>
      </c>
      <c r="C556" s="16" t="s">
        <v>126</v>
      </c>
      <c r="D556" s="17" t="s">
        <v>127</v>
      </c>
      <c r="E556" s="18" t="s">
        <v>31</v>
      </c>
      <c r="F556" s="19">
        <v>133.85</v>
      </c>
      <c r="G556" s="20">
        <f>(VLOOKUP(C556,Planilha7!A34:F4134,4,0)*1.2203)</f>
        <v>12.068766999999999</v>
      </c>
      <c r="H556" s="21">
        <f t="shared" si="172"/>
        <v>1615.4044629499999</v>
      </c>
      <c r="I556" s="20">
        <f>(VLOOKUP(C556,Planilha7!A550:F4650,5,0)*1.2203)</f>
        <v>30.739357000000002</v>
      </c>
      <c r="J556" s="21">
        <f t="shared" si="173"/>
        <v>4114.4629344499999</v>
      </c>
      <c r="K556" s="20">
        <f t="shared" si="174"/>
        <v>42.808123999999999</v>
      </c>
      <c r="L556" s="21">
        <f t="shared" si="175"/>
        <v>5729.8673973999994</v>
      </c>
    </row>
    <row r="557" spans="1:12" s="60" customFormat="1" ht="16.5">
      <c r="A557" s="48" t="s">
        <v>125</v>
      </c>
      <c r="B557" s="23" t="s">
        <v>16</v>
      </c>
      <c r="C557" s="16" t="s">
        <v>129</v>
      </c>
      <c r="D557" s="17" t="s">
        <v>130</v>
      </c>
      <c r="E557" s="18" t="s">
        <v>31</v>
      </c>
      <c r="F557" s="19">
        <v>68.14</v>
      </c>
      <c r="G557" s="20">
        <f>(VLOOKUP(C557,Planilha7!A35:F4135,4,0)*1.2203)</f>
        <v>14.948675</v>
      </c>
      <c r="H557" s="21">
        <f t="shared" si="172"/>
        <v>1018.6027144999999</v>
      </c>
      <c r="I557" s="20">
        <f>(VLOOKUP(C557,Planilha7!A551:F4651,5,0)*1.2203)</f>
        <v>35.876819999999995</v>
      </c>
      <c r="J557" s="21">
        <f t="shared" si="173"/>
        <v>2444.6465147999997</v>
      </c>
      <c r="K557" s="20">
        <f t="shared" si="174"/>
        <v>50.825494999999997</v>
      </c>
      <c r="L557" s="21">
        <f t="shared" si="175"/>
        <v>3463.2492292999996</v>
      </c>
    </row>
    <row r="558" spans="1:12" s="60" customFormat="1" ht="16.5">
      <c r="A558" s="48" t="s">
        <v>128</v>
      </c>
      <c r="B558" s="23" t="s">
        <v>16</v>
      </c>
      <c r="C558" s="16" t="s">
        <v>132</v>
      </c>
      <c r="D558" s="17" t="s">
        <v>133</v>
      </c>
      <c r="E558" s="18" t="s">
        <v>112</v>
      </c>
      <c r="F558" s="19">
        <v>12</v>
      </c>
      <c r="G558" s="20">
        <f>(VLOOKUP(C558,Planilha7!A36:F4136,4,0)*1.2203)</f>
        <v>24.491420999999999</v>
      </c>
      <c r="H558" s="21">
        <f t="shared" si="172"/>
        <v>293.89705199999997</v>
      </c>
      <c r="I558" s="20">
        <f>(VLOOKUP(C558,Planilha7!A552:F4652,5,0)*1.2203)</f>
        <v>25.626300000000001</v>
      </c>
      <c r="J558" s="21">
        <f t="shared" si="173"/>
        <v>307.51560000000001</v>
      </c>
      <c r="K558" s="20">
        <f t="shared" si="174"/>
        <v>50.117721000000003</v>
      </c>
      <c r="L558" s="21">
        <f t="shared" si="175"/>
        <v>601.41265199999998</v>
      </c>
    </row>
    <row r="559" spans="1:12" ht="16.5">
      <c r="A559" s="24"/>
      <c r="B559" s="25"/>
      <c r="C559" s="25"/>
      <c r="D559" s="26"/>
      <c r="E559" s="26"/>
      <c r="F559" s="26"/>
      <c r="G559" s="26"/>
      <c r="H559" s="26"/>
      <c r="I559" s="20"/>
      <c r="J559" s="26"/>
      <c r="K559" s="26"/>
      <c r="L559" s="26"/>
    </row>
    <row r="560" spans="1:12" ht="16.5">
      <c r="A560" s="34" t="s">
        <v>134</v>
      </c>
      <c r="B560" s="35"/>
      <c r="C560" s="35"/>
      <c r="D560" s="36" t="s">
        <v>135</v>
      </c>
      <c r="E560" s="35"/>
      <c r="F560" s="37"/>
      <c r="G560" s="38"/>
      <c r="H560" s="39">
        <f>SUM(H561:H566)</f>
        <v>8635.4163410000001</v>
      </c>
      <c r="I560" s="38"/>
      <c r="J560" s="39">
        <f>SUM(J561:J566)</f>
        <v>1193.7950839999999</v>
      </c>
      <c r="K560" s="39"/>
      <c r="L560" s="40">
        <f>SUM(L561:L566)</f>
        <v>9829.2114249999977</v>
      </c>
    </row>
    <row r="561" spans="1:12" s="60" customFormat="1" ht="16.5">
      <c r="A561" s="48" t="s">
        <v>136</v>
      </c>
      <c r="B561" s="23" t="s">
        <v>16</v>
      </c>
      <c r="C561" s="16" t="s">
        <v>137</v>
      </c>
      <c r="D561" s="17" t="s">
        <v>138</v>
      </c>
      <c r="E561" s="18" t="s">
        <v>24</v>
      </c>
      <c r="F561" s="19">
        <v>7</v>
      </c>
      <c r="G561" s="20">
        <f>(VLOOKUP(C561,Planilha7!A23:F4123,4,0)*1.2203)</f>
        <v>261.339448</v>
      </c>
      <c r="H561" s="21">
        <f>G561*F561</f>
        <v>1829.3761360000001</v>
      </c>
      <c r="I561" s="20">
        <f>(VLOOKUP(C561,Planilha7!A555:F4655,5,0)*1.2203)</f>
        <v>21.562701000000001</v>
      </c>
      <c r="J561" s="21">
        <f>I561*F561</f>
        <v>150.938907</v>
      </c>
      <c r="K561" s="20">
        <f>G561+I561</f>
        <v>282.90214900000001</v>
      </c>
      <c r="L561" s="21">
        <f>F561*K561</f>
        <v>1980.3150430000001</v>
      </c>
    </row>
    <row r="562" spans="1:12" s="60" customFormat="1" ht="16.5">
      <c r="A562" s="48" t="s">
        <v>139</v>
      </c>
      <c r="B562" s="23" t="s">
        <v>16</v>
      </c>
      <c r="C562" s="16" t="s">
        <v>140</v>
      </c>
      <c r="D562" s="17" t="s">
        <v>141</v>
      </c>
      <c r="E562" s="18" t="s">
        <v>24</v>
      </c>
      <c r="F562" s="19">
        <v>5</v>
      </c>
      <c r="G562" s="20">
        <f>(VLOOKUP(C562,Planilha7!A24:F4124,4,0)*1.2203)</f>
        <v>196.419488</v>
      </c>
      <c r="H562" s="21">
        <f t="shared" ref="H562:H566" si="176">G562*F562</f>
        <v>982.09744000000001</v>
      </c>
      <c r="I562" s="20">
        <f>(VLOOKUP(C562,Planilha7!A556:F4656,5,0)*1.2203)</f>
        <v>21.562701000000001</v>
      </c>
      <c r="J562" s="21">
        <f t="shared" ref="J562:J566" si="177">I562*F562</f>
        <v>107.81350500000001</v>
      </c>
      <c r="K562" s="20">
        <f t="shared" ref="K562:K566" si="178">G562+I562</f>
        <v>217.98218900000001</v>
      </c>
      <c r="L562" s="21">
        <f t="shared" ref="L562:L566" si="179">F562*K562</f>
        <v>1089.9109450000001</v>
      </c>
    </row>
    <row r="563" spans="1:12" s="60" customFormat="1" ht="47.25" customHeight="1">
      <c r="A563" s="49" t="s">
        <v>142</v>
      </c>
      <c r="B563" s="61" t="s">
        <v>16</v>
      </c>
      <c r="C563" s="41" t="s">
        <v>151</v>
      </c>
      <c r="D563" s="17" t="s">
        <v>152</v>
      </c>
      <c r="E563" s="18" t="s">
        <v>24</v>
      </c>
      <c r="F563" s="42">
        <v>35</v>
      </c>
      <c r="G563" s="20">
        <f>(VLOOKUP(C563,Planilha7!A25:F4125,4,0)*1.2203)</f>
        <v>7.4560329999999997</v>
      </c>
      <c r="H563" s="21">
        <f t="shared" si="176"/>
        <v>260.96115499999996</v>
      </c>
      <c r="I563" s="20">
        <f>(VLOOKUP(C563,Planilha7!A557:F4657,5,0)*1.2203)</f>
        <v>6.5774169999999996</v>
      </c>
      <c r="J563" s="21">
        <f t="shared" si="177"/>
        <v>230.20959499999998</v>
      </c>
      <c r="K563" s="20">
        <f t="shared" si="178"/>
        <v>14.033449999999998</v>
      </c>
      <c r="L563" s="21">
        <f t="shared" si="179"/>
        <v>491.17074999999994</v>
      </c>
    </row>
    <row r="564" spans="1:12" s="60" customFormat="1" ht="33">
      <c r="A564" s="48" t="s">
        <v>146</v>
      </c>
      <c r="B564" s="23" t="s">
        <v>16</v>
      </c>
      <c r="C564" s="16" t="s">
        <v>154</v>
      </c>
      <c r="D564" s="17" t="s">
        <v>155</v>
      </c>
      <c r="E564" s="18" t="s">
        <v>112</v>
      </c>
      <c r="F564" s="19">
        <v>2</v>
      </c>
      <c r="G564" s="20">
        <f>(VLOOKUP(C564,Planilha7!A26:F4126,4,0)*1.2203)</f>
        <v>1564.0951189999998</v>
      </c>
      <c r="H564" s="21">
        <f t="shared" si="176"/>
        <v>3128.1902379999997</v>
      </c>
      <c r="I564" s="20">
        <f>(VLOOKUP(C564,Planilha7!A558:F4658,5,0)*1.2203)</f>
        <v>216.87171599999999</v>
      </c>
      <c r="J564" s="21">
        <f t="shared" si="177"/>
        <v>433.74343199999998</v>
      </c>
      <c r="K564" s="20">
        <f t="shared" si="178"/>
        <v>1780.9668349999997</v>
      </c>
      <c r="L564" s="21">
        <f t="shared" si="179"/>
        <v>3561.9336699999994</v>
      </c>
    </row>
    <row r="565" spans="1:12" s="60" customFormat="1" ht="33">
      <c r="A565" s="48" t="s">
        <v>150</v>
      </c>
      <c r="B565" s="23" t="s">
        <v>16</v>
      </c>
      <c r="C565" s="16" t="s">
        <v>228</v>
      </c>
      <c r="D565" s="17" t="s">
        <v>229</v>
      </c>
      <c r="E565" s="18" t="s">
        <v>112</v>
      </c>
      <c r="F565" s="19">
        <v>1</v>
      </c>
      <c r="G565" s="20">
        <f>(VLOOKUP(C565,Planilha7!A27:F4127,4,0)*1.2203)</f>
        <v>1369.396254</v>
      </c>
      <c r="H565" s="21">
        <f t="shared" si="176"/>
        <v>1369.396254</v>
      </c>
      <c r="I565" s="20">
        <f>(VLOOKUP(C565,Planilha7!A559:F4659,5,0)*1.2203)</f>
        <v>216.87171599999999</v>
      </c>
      <c r="J565" s="21">
        <f t="shared" si="177"/>
        <v>216.87171599999999</v>
      </c>
      <c r="K565" s="20">
        <f t="shared" si="178"/>
        <v>1586.2679699999999</v>
      </c>
      <c r="L565" s="21">
        <f t="shared" si="179"/>
        <v>1586.2679699999999</v>
      </c>
    </row>
    <row r="566" spans="1:12" s="60" customFormat="1" ht="16.5">
      <c r="A566" s="48" t="s">
        <v>153</v>
      </c>
      <c r="B566" s="23" t="s">
        <v>16</v>
      </c>
      <c r="C566" s="16" t="s">
        <v>245</v>
      </c>
      <c r="D566" s="17" t="s">
        <v>246</v>
      </c>
      <c r="E566" s="18" t="s">
        <v>24</v>
      </c>
      <c r="F566" s="19">
        <v>1</v>
      </c>
      <c r="G566" s="20">
        <f>(VLOOKUP(C566,Planilha7!A28:F4128,4,0)*1.2203)</f>
        <v>1065.3951179999999</v>
      </c>
      <c r="H566" s="21">
        <f t="shared" si="176"/>
        <v>1065.3951179999999</v>
      </c>
      <c r="I566" s="20">
        <f>(VLOOKUP(C566,Planilha7!A560:F4660,5,0)*1.2203)</f>
        <v>54.217928999999998</v>
      </c>
      <c r="J566" s="21">
        <f t="shared" si="177"/>
        <v>54.217928999999998</v>
      </c>
      <c r="K566" s="20">
        <f t="shared" si="178"/>
        <v>1119.6130469999998</v>
      </c>
      <c r="L566" s="21">
        <f t="shared" si="179"/>
        <v>1119.6130469999998</v>
      </c>
    </row>
    <row r="567" spans="1:12" ht="16.5">
      <c r="A567" s="24"/>
      <c r="B567" s="25"/>
      <c r="C567" s="25"/>
      <c r="D567" s="26"/>
      <c r="E567" s="26"/>
      <c r="F567" s="26"/>
      <c r="G567" s="26"/>
      <c r="H567" s="26"/>
      <c r="I567" s="20"/>
      <c r="J567" s="26"/>
      <c r="K567" s="26"/>
      <c r="L567" s="26"/>
    </row>
    <row r="568" spans="1:12" ht="16.5">
      <c r="A568" s="27" t="s">
        <v>156</v>
      </c>
      <c r="B568" s="28"/>
      <c r="C568" s="28"/>
      <c r="D568" s="29" t="s">
        <v>157</v>
      </c>
      <c r="E568" s="28"/>
      <c r="F568" s="30"/>
      <c r="G568" s="31"/>
      <c r="H568" s="32">
        <f>SUM(H569:H575)</f>
        <v>9635.629817867999</v>
      </c>
      <c r="I568" s="31"/>
      <c r="J568" s="32">
        <f>SUM(J569:J575)</f>
        <v>5214.6291897698575</v>
      </c>
      <c r="K568" s="32"/>
      <c r="L568" s="33">
        <f>SUM(L569:L575)</f>
        <v>14850.259007637855</v>
      </c>
    </row>
    <row r="569" spans="1:12" s="60" customFormat="1" ht="16.5">
      <c r="A569" s="48" t="s">
        <v>158</v>
      </c>
      <c r="B569" s="23" t="s">
        <v>16</v>
      </c>
      <c r="C569" s="16" t="s">
        <v>159</v>
      </c>
      <c r="D569" s="17" t="s">
        <v>160</v>
      </c>
      <c r="E569" s="18" t="s">
        <v>44</v>
      </c>
      <c r="F569" s="19">
        <v>23.711402017043699</v>
      </c>
      <c r="G569" s="20">
        <f>(VLOOKUP(C569,Planilha7!A23:F4123,4,0)*1.2203)</f>
        <v>0</v>
      </c>
      <c r="H569" s="21">
        <f>G569*F569</f>
        <v>0</v>
      </c>
      <c r="I569" s="20">
        <f>(VLOOKUP(C569,Planilha7!A132:F4232,5,0)*1.2203)</f>
        <v>19.073288999999999</v>
      </c>
      <c r="J569" s="21">
        <f>I569*F569</f>
        <v>452.25442326625739</v>
      </c>
      <c r="K569" s="20">
        <f>G569+I569</f>
        <v>19.073288999999999</v>
      </c>
      <c r="L569" s="22">
        <f>F569*K569</f>
        <v>452.25442326625739</v>
      </c>
    </row>
    <row r="570" spans="1:12" s="60" customFormat="1" ht="16.5">
      <c r="A570" s="48" t="s">
        <v>161</v>
      </c>
      <c r="B570" s="23" t="s">
        <v>16</v>
      </c>
      <c r="C570" s="16" t="s">
        <v>192</v>
      </c>
      <c r="D570" s="17" t="s">
        <v>193</v>
      </c>
      <c r="E570" s="18" t="s">
        <v>44</v>
      </c>
      <c r="F570" s="19">
        <v>25.982399999999998</v>
      </c>
      <c r="G570" s="20">
        <f>(VLOOKUP(C570,Planilha7!A24:F4124,4,0)*1.2203)</f>
        <v>311.969695</v>
      </c>
      <c r="H570" s="21">
        <f t="shared" ref="H570:H575" si="180">G570*F570</f>
        <v>8105.7214033679993</v>
      </c>
      <c r="I570" s="20">
        <f>(VLOOKUP(C570,Planilha7!A564:F4664,5,0)*1.2203)</f>
        <v>51.106164</v>
      </c>
      <c r="J570" s="21">
        <f t="shared" ref="J570:J575" si="181">I570*F570</f>
        <v>1327.8607955135999</v>
      </c>
      <c r="K570" s="20">
        <f t="shared" ref="K570:K575" si="182">G570+I570</f>
        <v>363.07585899999998</v>
      </c>
      <c r="L570" s="22">
        <f t="shared" ref="L570:L575" si="183">F570*K570</f>
        <v>9433.5821988815987</v>
      </c>
    </row>
    <row r="571" spans="1:12" s="60" customFormat="1" ht="16.5">
      <c r="A571" s="48" t="s">
        <v>164</v>
      </c>
      <c r="B571" s="23" t="s">
        <v>21</v>
      </c>
      <c r="C571" s="16" t="s">
        <v>237</v>
      </c>
      <c r="D571" s="17" t="s">
        <v>238</v>
      </c>
      <c r="E571" s="18" t="s">
        <v>31</v>
      </c>
      <c r="F571" s="19">
        <v>0.93</v>
      </c>
      <c r="G571" s="20">
        <f>572.5*1.2203</f>
        <v>698.62175000000002</v>
      </c>
      <c r="H571" s="21">
        <f t="shared" si="180"/>
        <v>649.71822750000001</v>
      </c>
      <c r="I571" s="20">
        <f>22.81*1.2203</f>
        <v>27.835042999999995</v>
      </c>
      <c r="J571" s="21">
        <f t="shared" si="181"/>
        <v>25.886589989999997</v>
      </c>
      <c r="K571" s="20">
        <f t="shared" si="182"/>
        <v>726.45679300000006</v>
      </c>
      <c r="L571" s="22">
        <f t="shared" si="183"/>
        <v>675.60481749000007</v>
      </c>
    </row>
    <row r="572" spans="1:12" s="60" customFormat="1" ht="16.5">
      <c r="A572" s="48" t="s">
        <v>167</v>
      </c>
      <c r="B572" s="23" t="s">
        <v>21</v>
      </c>
      <c r="C572" s="16" t="s">
        <v>198</v>
      </c>
      <c r="D572" s="17" t="s">
        <v>199</v>
      </c>
      <c r="E572" s="18" t="s">
        <v>24</v>
      </c>
      <c r="F572" s="19">
        <v>4</v>
      </c>
      <c r="G572" s="20">
        <f>90.54*1.2203</f>
        <v>110.485962</v>
      </c>
      <c r="H572" s="21">
        <f t="shared" si="180"/>
        <v>441.943848</v>
      </c>
      <c r="I572" s="20">
        <f>1.29*1.2203</f>
        <v>1.574187</v>
      </c>
      <c r="J572" s="21">
        <f t="shared" si="181"/>
        <v>6.296748</v>
      </c>
      <c r="K572" s="20">
        <f t="shared" si="182"/>
        <v>112.060149</v>
      </c>
      <c r="L572" s="22">
        <f t="shared" si="183"/>
        <v>448.24059599999998</v>
      </c>
    </row>
    <row r="573" spans="1:12" s="60" customFormat="1" ht="16.5">
      <c r="A573" s="48" t="s">
        <v>170</v>
      </c>
      <c r="B573" s="23" t="s">
        <v>21</v>
      </c>
      <c r="C573" s="16" t="s">
        <v>194</v>
      </c>
      <c r="D573" s="17" t="s">
        <v>195</v>
      </c>
      <c r="E573" s="18" t="s">
        <v>24</v>
      </c>
      <c r="F573" s="19">
        <v>3</v>
      </c>
      <c r="G573" s="20">
        <f>41.97*1.2203</f>
        <v>51.215990999999995</v>
      </c>
      <c r="H573" s="21">
        <f t="shared" si="180"/>
        <v>153.64797299999998</v>
      </c>
      <c r="I573" s="20">
        <f t="shared" ref="I573:I574" si="184">1.29*1.2203</f>
        <v>1.574187</v>
      </c>
      <c r="J573" s="21">
        <f t="shared" si="181"/>
        <v>4.7225609999999998</v>
      </c>
      <c r="K573" s="20">
        <f t="shared" si="182"/>
        <v>52.790177999999997</v>
      </c>
      <c r="L573" s="22">
        <f t="shared" si="183"/>
        <v>158.37053399999999</v>
      </c>
    </row>
    <row r="574" spans="1:12" s="60" customFormat="1" ht="16.5">
      <c r="A574" s="48" t="s">
        <v>200</v>
      </c>
      <c r="B574" s="23" t="s">
        <v>21</v>
      </c>
      <c r="C574" s="16" t="s">
        <v>196</v>
      </c>
      <c r="D574" s="17" t="s">
        <v>197</v>
      </c>
      <c r="E574" s="18" t="s">
        <v>24</v>
      </c>
      <c r="F574" s="19">
        <v>6</v>
      </c>
      <c r="G574" s="20">
        <f>38.87*1.2203</f>
        <v>47.433060999999995</v>
      </c>
      <c r="H574" s="21">
        <f t="shared" si="180"/>
        <v>284.59836599999994</v>
      </c>
      <c r="I574" s="20">
        <f t="shared" si="184"/>
        <v>1.574187</v>
      </c>
      <c r="J574" s="21">
        <f t="shared" si="181"/>
        <v>9.4451219999999996</v>
      </c>
      <c r="K574" s="20">
        <f t="shared" si="182"/>
        <v>49.007247999999997</v>
      </c>
      <c r="L574" s="22">
        <f t="shared" si="183"/>
        <v>294.04348799999997</v>
      </c>
    </row>
    <row r="575" spans="1:12" s="60" customFormat="1" ht="34.5" customHeight="1">
      <c r="A575" s="49" t="s">
        <v>201</v>
      </c>
      <c r="B575" s="50" t="s">
        <v>21</v>
      </c>
      <c r="C575" s="16" t="s">
        <v>320</v>
      </c>
      <c r="D575" s="17" t="s">
        <v>321</v>
      </c>
      <c r="E575" s="18" t="s">
        <v>24</v>
      </c>
      <c r="F575" s="19">
        <v>15</v>
      </c>
      <c r="G575" s="20">
        <f>0*1.2203</f>
        <v>0</v>
      </c>
      <c r="H575" s="21">
        <f t="shared" si="180"/>
        <v>0</v>
      </c>
      <c r="I575" s="20">
        <f>185.1*1.2203</f>
        <v>225.87752999999998</v>
      </c>
      <c r="J575" s="21">
        <f t="shared" si="181"/>
        <v>3388.1629499999999</v>
      </c>
      <c r="K575" s="20">
        <f t="shared" si="182"/>
        <v>225.87752999999998</v>
      </c>
      <c r="L575" s="22">
        <f t="shared" si="183"/>
        <v>3388.1629499999999</v>
      </c>
    </row>
    <row r="576" spans="1:12" ht="17.25" thickBot="1">
      <c r="A576" s="43"/>
      <c r="B576" s="44"/>
      <c r="C576" s="44"/>
      <c r="D576" s="45"/>
      <c r="E576" s="45"/>
      <c r="F576" s="46"/>
      <c r="G576" s="47"/>
      <c r="H576" s="47"/>
      <c r="I576" s="20"/>
      <c r="J576" s="47"/>
      <c r="K576" s="47"/>
      <c r="L576" s="47"/>
    </row>
    <row r="577" spans="1:13" ht="18">
      <c r="A577" s="197" t="s">
        <v>171</v>
      </c>
      <c r="B577" s="197"/>
      <c r="C577" s="197"/>
      <c r="D577" s="197"/>
      <c r="E577" s="197"/>
      <c r="F577" s="197"/>
      <c r="G577" s="198">
        <f>ROUND(H568+H530+H518,2)</f>
        <v>150767.04999999999</v>
      </c>
      <c r="H577" s="198"/>
      <c r="I577" s="198">
        <f>ROUND(J568+J530+J518,2)</f>
        <v>64642.05</v>
      </c>
      <c r="J577" s="198"/>
      <c r="K577" s="198">
        <f>ROUND(L568+L530+L518,2)</f>
        <v>215409.1</v>
      </c>
      <c r="L577" s="198"/>
      <c r="M577" s="168">
        <f>I577+G577</f>
        <v>215409.09999999998</v>
      </c>
    </row>
    <row r="578" spans="1:13" ht="16.5">
      <c r="A578" s="204"/>
      <c r="B578" s="204"/>
      <c r="C578" s="204"/>
      <c r="D578" s="204"/>
      <c r="E578" s="204"/>
      <c r="F578" s="204"/>
      <c r="G578" s="204"/>
      <c r="H578" s="204"/>
      <c r="I578" s="204" t="e">
        <f>VLOOKUP(C578,Planilha7!A572:F4672,5,0)</f>
        <v>#N/A</v>
      </c>
      <c r="J578" s="204"/>
      <c r="K578" s="204"/>
      <c r="L578" s="204"/>
      <c r="M578" s="179">
        <f>M577-K577</f>
        <v>0</v>
      </c>
    </row>
    <row r="579" spans="1:13" ht="15.75">
      <c r="A579" s="203" t="s">
        <v>294</v>
      </c>
      <c r="B579" s="203"/>
      <c r="C579" s="203"/>
      <c r="D579" s="203"/>
      <c r="E579" s="203"/>
      <c r="F579" s="203"/>
      <c r="G579" s="203"/>
      <c r="H579" s="203"/>
      <c r="I579" s="203" t="e">
        <f>VLOOKUP(C579,Planilha7!A573:F4673,5,0)</f>
        <v>#N/A</v>
      </c>
      <c r="J579" s="203"/>
      <c r="K579" s="203"/>
      <c r="L579" s="203"/>
    </row>
    <row r="580" spans="1:13" ht="16.5">
      <c r="A580" s="27" t="s">
        <v>13</v>
      </c>
      <c r="B580" s="28"/>
      <c r="C580" s="28"/>
      <c r="D580" s="29" t="s">
        <v>14</v>
      </c>
      <c r="E580" s="28"/>
      <c r="F580" s="30"/>
      <c r="G580" s="31"/>
      <c r="H580" s="32">
        <f>H581</f>
        <v>7298.4129504999992</v>
      </c>
      <c r="I580" s="31"/>
      <c r="J580" s="32">
        <f>J581</f>
        <v>5328.8388660699993</v>
      </c>
      <c r="K580" s="32"/>
      <c r="L580" s="33">
        <f>L581</f>
        <v>12627.25181657</v>
      </c>
    </row>
    <row r="581" spans="1:13" ht="16.5">
      <c r="A581" s="34" t="s">
        <v>15</v>
      </c>
      <c r="B581" s="35"/>
      <c r="C581" s="35"/>
      <c r="D581" s="36" t="s">
        <v>173</v>
      </c>
      <c r="E581" s="35"/>
      <c r="F581" s="37"/>
      <c r="G581" s="38"/>
      <c r="H581" s="39">
        <f>SUM(H582:H590)</f>
        <v>7298.4129504999992</v>
      </c>
      <c r="I581" s="38"/>
      <c r="J581" s="39">
        <f>SUM(J582:J590)</f>
        <v>5328.8388660699993</v>
      </c>
      <c r="K581" s="39"/>
      <c r="L581" s="40">
        <f>SUM(L582:L590)</f>
        <v>12627.25181657</v>
      </c>
    </row>
    <row r="582" spans="1:13" s="60" customFormat="1" ht="16.5">
      <c r="A582" s="48" t="s">
        <v>174</v>
      </c>
      <c r="B582" s="23" t="s">
        <v>16</v>
      </c>
      <c r="C582" s="16" t="s">
        <v>17</v>
      </c>
      <c r="D582" s="17" t="s">
        <v>18</v>
      </c>
      <c r="E582" s="18" t="s">
        <v>19</v>
      </c>
      <c r="F582" s="19">
        <v>6</v>
      </c>
      <c r="G582" s="20">
        <f>(VLOOKUP(C582,Planilha7!A23:F4123,4,0)*1.2203)</f>
        <v>691.81247599999995</v>
      </c>
      <c r="H582" s="21">
        <f>F582*G582</f>
        <v>4150.8748559999995</v>
      </c>
      <c r="I582" s="20">
        <f>(VLOOKUP(C582,Planilha7!A132:F4232,5,0)*1.2203)</f>
        <v>93.853272999999987</v>
      </c>
      <c r="J582" s="21">
        <f>F582*I582</f>
        <v>563.1196379999999</v>
      </c>
      <c r="K582" s="20">
        <f>G582+I582</f>
        <v>785.66574899999989</v>
      </c>
      <c r="L582" s="21">
        <f>K582*F582</f>
        <v>4713.9944939999996</v>
      </c>
    </row>
    <row r="583" spans="1:13" s="60" customFormat="1" ht="16.5">
      <c r="A583" s="48" t="s">
        <v>175</v>
      </c>
      <c r="B583" s="23" t="s">
        <v>21</v>
      </c>
      <c r="C583" s="16" t="s">
        <v>22</v>
      </c>
      <c r="D583" s="17" t="s">
        <v>23</v>
      </c>
      <c r="E583" s="18" t="s">
        <v>24</v>
      </c>
      <c r="F583" s="19">
        <v>1</v>
      </c>
      <c r="G583" s="20">
        <f>1515.5*1.2203</f>
        <v>1849.36465</v>
      </c>
      <c r="H583" s="21">
        <f t="shared" ref="H583:H590" si="185">F583*G583</f>
        <v>1849.36465</v>
      </c>
      <c r="I583" s="20">
        <f>394.785*1.2203</f>
        <v>481.75613550000003</v>
      </c>
      <c r="J583" s="21">
        <f t="shared" ref="J583:J590" si="186">F583*I583</f>
        <v>481.75613550000003</v>
      </c>
      <c r="K583" s="20">
        <f t="shared" ref="K583:K590" si="187">G583+I583</f>
        <v>2331.1207855000002</v>
      </c>
      <c r="L583" s="21">
        <f t="shared" ref="L583:L590" si="188">K583*F583</f>
        <v>2331.1207855000002</v>
      </c>
    </row>
    <row r="584" spans="1:13" s="60" customFormat="1" ht="16.5">
      <c r="A584" s="48" t="s">
        <v>176</v>
      </c>
      <c r="B584" s="23" t="s">
        <v>16</v>
      </c>
      <c r="C584" s="16" t="s">
        <v>39</v>
      </c>
      <c r="D584" s="17" t="s">
        <v>40</v>
      </c>
      <c r="E584" s="18" t="s">
        <v>19</v>
      </c>
      <c r="F584" s="19">
        <v>23.31</v>
      </c>
      <c r="G584" s="20">
        <f>(VLOOKUP(C584,Planilha7!A25:F4125,4,0)*1.2203)</f>
        <v>0</v>
      </c>
      <c r="H584" s="21">
        <f t="shared" si="185"/>
        <v>0</v>
      </c>
      <c r="I584" s="20">
        <f>(VLOOKUP(C584,Planilha7!A134:F4234,5,0)*1.2203)</f>
        <v>31.703393999999999</v>
      </c>
      <c r="J584" s="21">
        <f t="shared" si="186"/>
        <v>739.00611413999991</v>
      </c>
      <c r="K584" s="20">
        <f t="shared" si="187"/>
        <v>31.703393999999999</v>
      </c>
      <c r="L584" s="21">
        <f t="shared" si="188"/>
        <v>739.00611413999991</v>
      </c>
    </row>
    <row r="585" spans="1:13" s="60" customFormat="1" ht="16.5">
      <c r="A585" s="48" t="s">
        <v>177</v>
      </c>
      <c r="B585" s="23" t="s">
        <v>16</v>
      </c>
      <c r="C585" s="16" t="s">
        <v>178</v>
      </c>
      <c r="D585" s="17" t="s">
        <v>179</v>
      </c>
      <c r="E585" s="18" t="s">
        <v>19</v>
      </c>
      <c r="F585" s="19">
        <v>5.67</v>
      </c>
      <c r="G585" s="20">
        <f>(VLOOKUP(C585,Planilha7!A26:F4126,4,0)*1.2203)</f>
        <v>0</v>
      </c>
      <c r="H585" s="21">
        <f t="shared" si="185"/>
        <v>0</v>
      </c>
      <c r="I585" s="20">
        <f>(VLOOKUP(C585,Planilha7!A135:F4235,5,0)*1.2203)</f>
        <v>4.3076589999999992</v>
      </c>
      <c r="J585" s="21">
        <f t="shared" si="186"/>
        <v>24.424426529999995</v>
      </c>
      <c r="K585" s="20">
        <f t="shared" si="187"/>
        <v>4.3076589999999992</v>
      </c>
      <c r="L585" s="21">
        <f t="shared" si="188"/>
        <v>24.424426529999995</v>
      </c>
    </row>
    <row r="586" spans="1:13" s="60" customFormat="1" ht="16.5">
      <c r="A586" s="48" t="s">
        <v>180</v>
      </c>
      <c r="B586" s="23" t="s">
        <v>16</v>
      </c>
      <c r="C586" s="16" t="s">
        <v>203</v>
      </c>
      <c r="D586" s="17" t="s">
        <v>204</v>
      </c>
      <c r="E586" s="18" t="s">
        <v>19</v>
      </c>
      <c r="F586" s="19">
        <v>9.6</v>
      </c>
      <c r="G586" s="20">
        <f>(VLOOKUP(C586,Planilha7!A27:F4127,4,0)*1.2203)</f>
        <v>49.251307999999995</v>
      </c>
      <c r="H586" s="21">
        <f t="shared" si="185"/>
        <v>472.81255679999992</v>
      </c>
      <c r="I586" s="20">
        <f>(VLOOKUP(C586,Planilha7!A136:F4236,5,0)*1.2203)</f>
        <v>36.011052999999997</v>
      </c>
      <c r="J586" s="21">
        <f t="shared" si="186"/>
        <v>345.70610879999998</v>
      </c>
      <c r="K586" s="20">
        <f t="shared" si="187"/>
        <v>85.262360999999999</v>
      </c>
      <c r="L586" s="21">
        <f t="shared" si="188"/>
        <v>818.51866559999996</v>
      </c>
    </row>
    <row r="587" spans="1:13" s="60" customFormat="1" ht="16.5">
      <c r="A587" s="48" t="s">
        <v>181</v>
      </c>
      <c r="B587" s="23" t="s">
        <v>16</v>
      </c>
      <c r="C587" s="16" t="s">
        <v>46</v>
      </c>
      <c r="D587" s="17" t="s">
        <v>47</v>
      </c>
      <c r="E587" s="18" t="s">
        <v>44</v>
      </c>
      <c r="F587" s="19">
        <v>24.552</v>
      </c>
      <c r="G587" s="20">
        <f>(VLOOKUP(C587,Planilha7!A28:F4128,4,0)*1.2203)</f>
        <v>0</v>
      </c>
      <c r="H587" s="21">
        <f t="shared" si="185"/>
        <v>0</v>
      </c>
      <c r="I587" s="20">
        <f>(VLOOKUP(C587,Planilha7!A137:F4237,5,0)*1.2203)</f>
        <v>61.320074999999996</v>
      </c>
      <c r="J587" s="21">
        <f t="shared" si="186"/>
        <v>1505.5304813999999</v>
      </c>
      <c r="K587" s="20">
        <f t="shared" si="187"/>
        <v>61.320074999999996</v>
      </c>
      <c r="L587" s="21">
        <f t="shared" si="188"/>
        <v>1505.5304813999999</v>
      </c>
    </row>
    <row r="588" spans="1:13" s="60" customFormat="1" ht="16.5">
      <c r="A588" s="48" t="s">
        <v>184</v>
      </c>
      <c r="B588" s="23" t="s">
        <v>16</v>
      </c>
      <c r="C588" s="16" t="s">
        <v>182</v>
      </c>
      <c r="D588" s="17" t="s">
        <v>183</v>
      </c>
      <c r="E588" s="18" t="s">
        <v>44</v>
      </c>
      <c r="F588" s="19">
        <v>6.6916000000000002</v>
      </c>
      <c r="G588" s="20">
        <f>(VLOOKUP(C588,Planilha7!A29:F4129,4,0)*1.2203)</f>
        <v>0</v>
      </c>
      <c r="H588" s="21">
        <f t="shared" si="185"/>
        <v>0</v>
      </c>
      <c r="I588" s="20">
        <f>(VLOOKUP(C588,Planilha7!A138:F4238,5,0)*1.2203)</f>
        <v>224.84027499999999</v>
      </c>
      <c r="J588" s="21">
        <f t="shared" si="186"/>
        <v>1504.54118419</v>
      </c>
      <c r="K588" s="20">
        <f t="shared" si="187"/>
        <v>224.84027499999999</v>
      </c>
      <c r="L588" s="21">
        <f t="shared" si="188"/>
        <v>1504.54118419</v>
      </c>
    </row>
    <row r="589" spans="1:13" s="60" customFormat="1" ht="16.5">
      <c r="A589" s="48" t="s">
        <v>223</v>
      </c>
      <c r="B589" s="23" t="s">
        <v>16</v>
      </c>
      <c r="C589" s="16" t="s">
        <v>295</v>
      </c>
      <c r="D589" s="17" t="s">
        <v>296</v>
      </c>
      <c r="E589" s="18" t="s">
        <v>19</v>
      </c>
      <c r="F589" s="19">
        <v>6.7439999999999998</v>
      </c>
      <c r="G589" s="20">
        <f>(VLOOKUP(C589,Planilha7!A30:F4130,4,0)*1.2203)</f>
        <v>0</v>
      </c>
      <c r="H589" s="21">
        <f t="shared" si="185"/>
        <v>0</v>
      </c>
      <c r="I589" s="20">
        <f>(VLOOKUP(C589,Planilha7!A139:F4239,5,0)*1.2203)</f>
        <v>12.264015000000001</v>
      </c>
      <c r="J589" s="21">
        <f t="shared" si="186"/>
        <v>82.70851716</v>
      </c>
      <c r="K589" s="20">
        <f t="shared" si="187"/>
        <v>12.264015000000001</v>
      </c>
      <c r="L589" s="21">
        <f t="shared" si="188"/>
        <v>82.70851716</v>
      </c>
    </row>
    <row r="590" spans="1:13" s="60" customFormat="1" ht="33">
      <c r="A590" s="48" t="s">
        <v>224</v>
      </c>
      <c r="B590" s="23" t="s">
        <v>16</v>
      </c>
      <c r="C590" s="16" t="s">
        <v>49</v>
      </c>
      <c r="D590" s="17" t="s">
        <v>50</v>
      </c>
      <c r="E590" s="18" t="s">
        <v>44</v>
      </c>
      <c r="F590" s="19">
        <v>6.69</v>
      </c>
      <c r="G590" s="20">
        <f>(VLOOKUP(C590,Planilha7!A31:F4131,4,0)*1.2203)</f>
        <v>123.37232999999999</v>
      </c>
      <c r="H590" s="21">
        <f t="shared" si="185"/>
        <v>825.36088770000003</v>
      </c>
      <c r="I590" s="20">
        <f>(VLOOKUP(C590,Planilha7!A140:F4240,5,0)*1.2203)</f>
        <v>12.264015000000001</v>
      </c>
      <c r="J590" s="21">
        <f t="shared" si="186"/>
        <v>82.046260350000011</v>
      </c>
      <c r="K590" s="20">
        <f t="shared" si="187"/>
        <v>135.63634500000001</v>
      </c>
      <c r="L590" s="21">
        <f t="shared" si="188"/>
        <v>907.40714805000005</v>
      </c>
    </row>
    <row r="591" spans="1:13" ht="16.5">
      <c r="A591" s="24"/>
      <c r="B591" s="25"/>
      <c r="C591" s="25"/>
      <c r="D591" s="26"/>
      <c r="E591" s="26"/>
      <c r="F591" s="26"/>
      <c r="G591" s="26"/>
      <c r="H591" s="26"/>
      <c r="I591" s="20"/>
      <c r="J591" s="26"/>
      <c r="K591" s="26"/>
      <c r="L591" s="26"/>
    </row>
    <row r="592" spans="1:13" ht="16.5">
      <c r="A592" s="27" t="s">
        <v>51</v>
      </c>
      <c r="B592" s="28"/>
      <c r="C592" s="28"/>
      <c r="D592" s="29" t="s">
        <v>52</v>
      </c>
      <c r="E592" s="28"/>
      <c r="F592" s="30"/>
      <c r="G592" s="31"/>
      <c r="H592" s="32">
        <f>ROUND(H593+H623+H606,2)</f>
        <v>148050.73000000001</v>
      </c>
      <c r="I592" s="31"/>
      <c r="J592" s="32">
        <f>ROUND(J593+J623+J606,2)</f>
        <v>55117.21</v>
      </c>
      <c r="K592" s="32"/>
      <c r="L592" s="33">
        <f>ROUND(L593+L623+L606,2)</f>
        <v>203167.94</v>
      </c>
    </row>
    <row r="593" spans="1:12" ht="16.5">
      <c r="A593" s="34" t="s">
        <v>53</v>
      </c>
      <c r="B593" s="35"/>
      <c r="C593" s="35"/>
      <c r="D593" s="36" t="s">
        <v>54</v>
      </c>
      <c r="E593" s="35"/>
      <c r="F593" s="37"/>
      <c r="G593" s="38"/>
      <c r="H593" s="39">
        <f>SUM(H594:H604)</f>
        <v>83613.237430437948</v>
      </c>
      <c r="I593" s="38"/>
      <c r="J593" s="39">
        <f>SUM(J594:J604)</f>
        <v>29175.598055978939</v>
      </c>
      <c r="K593" s="39"/>
      <c r="L593" s="40">
        <f>SUM(L594:L604)</f>
        <v>112788.83548641689</v>
      </c>
    </row>
    <row r="594" spans="1:12" s="60" customFormat="1" ht="16.5">
      <c r="A594" s="23" t="s">
        <v>55</v>
      </c>
      <c r="B594" s="23" t="s">
        <v>16</v>
      </c>
      <c r="C594" s="16" t="s">
        <v>56</v>
      </c>
      <c r="D594" s="17" t="s">
        <v>57</v>
      </c>
      <c r="E594" s="18" t="s">
        <v>24</v>
      </c>
      <c r="F594" s="19">
        <v>1</v>
      </c>
      <c r="G594" s="20">
        <f>(VLOOKUP(C594,Planilha7!A23:F4123,4,0)*1.2203)</f>
        <v>492.36664400000001</v>
      </c>
      <c r="H594" s="21">
        <f>F594*G594</f>
        <v>492.36664400000001</v>
      </c>
      <c r="I594" s="20">
        <f>(VLOOKUP(C594,Planilha7!A132:F4232,5,0)*1.2203)</f>
        <v>23.063669999999998</v>
      </c>
      <c r="J594" s="21">
        <f>F594*I594</f>
        <v>23.063669999999998</v>
      </c>
      <c r="K594" s="20">
        <f>G594+I594</f>
        <v>515.43031399999995</v>
      </c>
      <c r="L594" s="22">
        <f>K594*F594</f>
        <v>515.43031399999995</v>
      </c>
    </row>
    <row r="595" spans="1:12" s="60" customFormat="1" ht="16.5">
      <c r="A595" s="23" t="s">
        <v>58</v>
      </c>
      <c r="B595" s="23" t="s">
        <v>16</v>
      </c>
      <c r="C595" s="16" t="s">
        <v>62</v>
      </c>
      <c r="D595" s="17" t="s">
        <v>63</v>
      </c>
      <c r="E595" s="18" t="s">
        <v>24</v>
      </c>
      <c r="F595" s="19">
        <v>1</v>
      </c>
      <c r="G595" s="20">
        <f>(VLOOKUP(C595,Planilha7!A24:F4124,4,0)*1.2203)</f>
        <v>606.03758899999991</v>
      </c>
      <c r="H595" s="21">
        <f t="shared" ref="H595:H604" si="189">F595*G595</f>
        <v>606.03758899999991</v>
      </c>
      <c r="I595" s="20">
        <f>(VLOOKUP(C595,Planilha7!A133:F4233,5,0)*1.2203)</f>
        <v>102.480794</v>
      </c>
      <c r="J595" s="21">
        <f t="shared" ref="J595:J604" si="190">F595*I595</f>
        <v>102.480794</v>
      </c>
      <c r="K595" s="20">
        <f t="shared" ref="K595:K604" si="191">G595+I595</f>
        <v>708.51838299999986</v>
      </c>
      <c r="L595" s="22">
        <f t="shared" ref="L595:L604" si="192">K595*F595</f>
        <v>708.51838299999986</v>
      </c>
    </row>
    <row r="596" spans="1:12" s="60" customFormat="1" ht="33">
      <c r="A596" s="23" t="s">
        <v>61</v>
      </c>
      <c r="B596" s="23" t="s">
        <v>16</v>
      </c>
      <c r="C596" s="16" t="s">
        <v>65</v>
      </c>
      <c r="D596" s="17" t="s">
        <v>66</v>
      </c>
      <c r="E596" s="18" t="s">
        <v>24</v>
      </c>
      <c r="F596" s="19">
        <v>1</v>
      </c>
      <c r="G596" s="20">
        <f>(VLOOKUP(C596,Planilha7!A25:F4125,4,0)*1.2203)</f>
        <v>565.04771200000005</v>
      </c>
      <c r="H596" s="21">
        <f t="shared" si="189"/>
        <v>565.04771200000005</v>
      </c>
      <c r="I596" s="20">
        <f>(VLOOKUP(C596,Planilha7!A134:F4234,5,0)*1.2203)</f>
        <v>61.600743999999992</v>
      </c>
      <c r="J596" s="21">
        <f t="shared" si="190"/>
        <v>61.600743999999992</v>
      </c>
      <c r="K596" s="20">
        <f t="shared" si="191"/>
        <v>626.64845600000001</v>
      </c>
      <c r="L596" s="22">
        <f t="shared" si="192"/>
        <v>626.64845600000001</v>
      </c>
    </row>
    <row r="597" spans="1:12" s="60" customFormat="1" ht="16.5">
      <c r="A597" s="23" t="s">
        <v>64</v>
      </c>
      <c r="B597" s="23" t="s">
        <v>16</v>
      </c>
      <c r="C597" s="16" t="s">
        <v>59</v>
      </c>
      <c r="D597" s="17" t="s">
        <v>60</v>
      </c>
      <c r="E597" s="18" t="s">
        <v>24</v>
      </c>
      <c r="F597" s="19">
        <v>1</v>
      </c>
      <c r="G597" s="20">
        <f>(VLOOKUP(C597,Planilha7!A26:F4126,4,0)*1.2203)</f>
        <v>522.53246000000001</v>
      </c>
      <c r="H597" s="21">
        <f t="shared" si="189"/>
        <v>522.53246000000001</v>
      </c>
      <c r="I597" s="20">
        <f>(VLOOKUP(C597,Planilha7!A135:F4235,5,0)*1.2203)</f>
        <v>23.063669999999998</v>
      </c>
      <c r="J597" s="21">
        <f t="shared" si="190"/>
        <v>23.063669999999998</v>
      </c>
      <c r="K597" s="20">
        <f t="shared" si="191"/>
        <v>545.59613000000002</v>
      </c>
      <c r="L597" s="22">
        <f t="shared" si="192"/>
        <v>545.59613000000002</v>
      </c>
    </row>
    <row r="598" spans="1:12" s="60" customFormat="1" ht="16.5">
      <c r="A598" s="23" t="s">
        <v>67</v>
      </c>
      <c r="B598" s="23" t="s">
        <v>16</v>
      </c>
      <c r="C598" s="16" t="s">
        <v>68</v>
      </c>
      <c r="D598" s="17" t="s">
        <v>69</v>
      </c>
      <c r="E598" s="18" t="s">
        <v>24</v>
      </c>
      <c r="F598" s="19">
        <v>1</v>
      </c>
      <c r="G598" s="20">
        <f>(VLOOKUP(C598,Planilha7!A27:F4127,4,0)*1.2203)</f>
        <v>395.01110999999997</v>
      </c>
      <c r="H598" s="21">
        <f t="shared" si="189"/>
        <v>395.01110999999997</v>
      </c>
      <c r="I598" s="20">
        <f>(VLOOKUP(C598,Planilha7!A136:F4236,5,0)*1.2203)</f>
        <v>76.866697000000002</v>
      </c>
      <c r="J598" s="21">
        <f t="shared" si="190"/>
        <v>76.866697000000002</v>
      </c>
      <c r="K598" s="20">
        <f t="shared" si="191"/>
        <v>471.87780699999996</v>
      </c>
      <c r="L598" s="22">
        <f t="shared" si="192"/>
        <v>471.87780699999996</v>
      </c>
    </row>
    <row r="599" spans="1:12" s="60" customFormat="1" ht="16.5">
      <c r="A599" s="23" t="s">
        <v>70</v>
      </c>
      <c r="B599" s="23" t="s">
        <v>16</v>
      </c>
      <c r="C599" s="16" t="s">
        <v>71</v>
      </c>
      <c r="D599" s="17" t="s">
        <v>72</v>
      </c>
      <c r="E599" s="18" t="s">
        <v>31</v>
      </c>
      <c r="F599" s="19">
        <v>5.35</v>
      </c>
      <c r="G599" s="20">
        <f>(VLOOKUP(C599,Planilha7!A28:F4128,4,0)*1.2203)</f>
        <v>269.18597699999998</v>
      </c>
      <c r="H599" s="21">
        <f t="shared" si="189"/>
        <v>1440.1449769499998</v>
      </c>
      <c r="I599" s="20">
        <f>(VLOOKUP(C599,Planilha7!A137:F4237,5,0)*1.2203)</f>
        <v>115.293944</v>
      </c>
      <c r="J599" s="21">
        <f t="shared" si="190"/>
        <v>616.82260039999994</v>
      </c>
      <c r="K599" s="20">
        <f t="shared" si="191"/>
        <v>384.47992099999999</v>
      </c>
      <c r="L599" s="22">
        <f t="shared" si="192"/>
        <v>2056.9675773499998</v>
      </c>
    </row>
    <row r="600" spans="1:12" s="60" customFormat="1" ht="16.5">
      <c r="A600" s="23" t="s">
        <v>73</v>
      </c>
      <c r="B600" s="23" t="s">
        <v>16</v>
      </c>
      <c r="C600" s="16" t="s">
        <v>74</v>
      </c>
      <c r="D600" s="17" t="s">
        <v>75</v>
      </c>
      <c r="E600" s="18" t="s">
        <v>31</v>
      </c>
      <c r="F600" s="19">
        <v>217.78</v>
      </c>
      <c r="G600" s="20">
        <f>(VLOOKUP(C600,Planilha7!A29:F4129,4,0)*1.2203)</f>
        <v>235.542306</v>
      </c>
      <c r="H600" s="21">
        <f t="shared" si="189"/>
        <v>51296.403400679999</v>
      </c>
      <c r="I600" s="20">
        <f>(VLOOKUP(C600,Planilha7!A138:F4238,5,0)*1.2203)</f>
        <v>102.480794</v>
      </c>
      <c r="J600" s="21">
        <f t="shared" si="190"/>
        <v>22318.267317320002</v>
      </c>
      <c r="K600" s="20">
        <f t="shared" si="191"/>
        <v>338.0231</v>
      </c>
      <c r="L600" s="22">
        <f t="shared" si="192"/>
        <v>73614.670717999994</v>
      </c>
    </row>
    <row r="601" spans="1:12" s="60" customFormat="1" ht="16.5">
      <c r="A601" s="23" t="s">
        <v>76</v>
      </c>
      <c r="B601" s="23" t="s">
        <v>16</v>
      </c>
      <c r="C601" s="16" t="s">
        <v>77</v>
      </c>
      <c r="D601" s="17" t="s">
        <v>78</v>
      </c>
      <c r="E601" s="18" t="s">
        <v>24</v>
      </c>
      <c r="F601" s="19">
        <v>1</v>
      </c>
      <c r="G601" s="20">
        <f>(VLOOKUP(C601,Planilha7!A30:F4130,4,0)*1.2203)</f>
        <v>6353.3333109999994</v>
      </c>
      <c r="H601" s="21">
        <f t="shared" si="189"/>
        <v>6353.3333109999994</v>
      </c>
      <c r="I601" s="20">
        <f>(VLOOKUP(C601,Planilha7!A139:F4239,5,0)*1.2203)</f>
        <v>286.72168799999997</v>
      </c>
      <c r="J601" s="21">
        <f t="shared" si="190"/>
        <v>286.72168799999997</v>
      </c>
      <c r="K601" s="20">
        <f t="shared" si="191"/>
        <v>6640.054998999999</v>
      </c>
      <c r="L601" s="22">
        <f t="shared" si="192"/>
        <v>6640.054998999999</v>
      </c>
    </row>
    <row r="602" spans="1:12" s="60" customFormat="1" ht="16.5">
      <c r="A602" s="23" t="s">
        <v>79</v>
      </c>
      <c r="B602" s="23" t="s">
        <v>16</v>
      </c>
      <c r="C602" s="16" t="s">
        <v>80</v>
      </c>
      <c r="D602" s="17" t="s">
        <v>81</v>
      </c>
      <c r="E602" s="18" t="s">
        <v>19</v>
      </c>
      <c r="F602" s="19">
        <v>107.71215413199999</v>
      </c>
      <c r="G602" s="20">
        <f>(VLOOKUP(C602,Planilha7!A31:F4131,4,0)*1.2203)</f>
        <v>18.231282</v>
      </c>
      <c r="H602" s="21">
        <f t="shared" si="189"/>
        <v>1963.7306568079571</v>
      </c>
      <c r="I602" s="20">
        <f>(VLOOKUP(C602,Planilha7!A140:F4240,5,0)*1.2203)</f>
        <v>30.129207000000001</v>
      </c>
      <c r="J602" s="21">
        <f t="shared" si="190"/>
        <v>3245.2817882589334</v>
      </c>
      <c r="K602" s="20">
        <f t="shared" si="191"/>
        <v>48.360489000000001</v>
      </c>
      <c r="L602" s="22">
        <f t="shared" si="192"/>
        <v>5209.01244506689</v>
      </c>
    </row>
    <row r="603" spans="1:12" s="60" customFormat="1" ht="16.5">
      <c r="A603" s="23" t="s">
        <v>82</v>
      </c>
      <c r="B603" s="23" t="s">
        <v>16</v>
      </c>
      <c r="C603" s="16" t="s">
        <v>83</v>
      </c>
      <c r="D603" s="17" t="s">
        <v>84</v>
      </c>
      <c r="E603" s="18" t="s">
        <v>24</v>
      </c>
      <c r="F603" s="19">
        <v>6</v>
      </c>
      <c r="G603" s="20">
        <f>(VLOOKUP(C603,Planilha7!A32:F4132,4,0)*1.2203)</f>
        <v>2819.25909</v>
      </c>
      <c r="H603" s="21">
        <f t="shared" si="189"/>
        <v>16915.554540000001</v>
      </c>
      <c r="I603" s="20">
        <f>(VLOOKUP(C603,Planilha7!A141:F4241,5,0)*1.2203)</f>
        <v>266.45250499999997</v>
      </c>
      <c r="J603" s="21">
        <f t="shared" si="190"/>
        <v>1598.7150299999998</v>
      </c>
      <c r="K603" s="20">
        <f t="shared" si="191"/>
        <v>3085.7115949999998</v>
      </c>
      <c r="L603" s="22">
        <f t="shared" si="192"/>
        <v>18514.269569999997</v>
      </c>
    </row>
    <row r="604" spans="1:12" s="60" customFormat="1" ht="16.5">
      <c r="A604" s="48" t="s">
        <v>85</v>
      </c>
      <c r="B604" s="23" t="s">
        <v>16</v>
      </c>
      <c r="C604" s="16" t="s">
        <v>210</v>
      </c>
      <c r="D604" s="17" t="s">
        <v>211</v>
      </c>
      <c r="E604" s="18" t="s">
        <v>24</v>
      </c>
      <c r="F604" s="19">
        <v>1</v>
      </c>
      <c r="G604" s="20">
        <f>(VLOOKUP(C604,Planilha7!A33:F4133,4,0)*1.2203)</f>
        <v>3063.0750299999995</v>
      </c>
      <c r="H604" s="21">
        <f t="shared" si="189"/>
        <v>3063.0750299999995</v>
      </c>
      <c r="I604" s="20">
        <f>(VLOOKUP(C604,Planilha7!A142:F4242,5,0)*1.2203)</f>
        <v>822.71405700000003</v>
      </c>
      <c r="J604" s="21">
        <f t="shared" si="190"/>
        <v>822.71405700000003</v>
      </c>
      <c r="K604" s="20">
        <f t="shared" si="191"/>
        <v>3885.7890869999997</v>
      </c>
      <c r="L604" s="22">
        <f t="shared" si="192"/>
        <v>3885.7890869999997</v>
      </c>
    </row>
    <row r="605" spans="1:12" ht="16.5">
      <c r="A605" s="24"/>
      <c r="B605" s="25"/>
      <c r="C605" s="25"/>
      <c r="D605" s="26"/>
      <c r="E605" s="26"/>
      <c r="F605" s="26"/>
      <c r="G605" s="26"/>
      <c r="H605" s="26"/>
      <c r="I605" s="20"/>
      <c r="J605" s="26"/>
      <c r="K605" s="26"/>
      <c r="L605" s="26"/>
    </row>
    <row r="606" spans="1:12" ht="16.5">
      <c r="A606" s="34" t="s">
        <v>88</v>
      </c>
      <c r="B606" s="35"/>
      <c r="C606" s="35"/>
      <c r="D606" s="36" t="s">
        <v>89</v>
      </c>
      <c r="E606" s="35"/>
      <c r="F606" s="37"/>
      <c r="G606" s="38"/>
      <c r="H606" s="39">
        <f>SUM(H607:H621)</f>
        <v>48275.683153229991</v>
      </c>
      <c r="I606" s="38"/>
      <c r="J606" s="39">
        <f>SUM(J607:J621)</f>
        <v>23934.470954739994</v>
      </c>
      <c r="K606" s="39"/>
      <c r="L606" s="40">
        <f>SUM(L607:L621)</f>
        <v>72210.154107969982</v>
      </c>
    </row>
    <row r="607" spans="1:12" s="60" customFormat="1" ht="16.5">
      <c r="A607" s="48" t="s">
        <v>90</v>
      </c>
      <c r="B607" s="23" t="s">
        <v>16</v>
      </c>
      <c r="C607" s="16" t="s">
        <v>91</v>
      </c>
      <c r="D607" s="17" t="s">
        <v>92</v>
      </c>
      <c r="E607" s="18" t="s">
        <v>24</v>
      </c>
      <c r="F607" s="19">
        <v>7</v>
      </c>
      <c r="G607" s="20">
        <f>(VLOOKUP(C607,Planilha7!A23:F4123,4,0)*1.2203)</f>
        <v>103.61567299999999</v>
      </c>
      <c r="H607" s="21">
        <f>F607*G607</f>
        <v>725.30971099999988</v>
      </c>
      <c r="I607" s="20">
        <f>(VLOOKUP(C607,Planilha7!A601:F4701,5,0)*1.2203)</f>
        <v>15.375779999999999</v>
      </c>
      <c r="J607" s="21">
        <f>F607*I607</f>
        <v>107.63046</v>
      </c>
      <c r="K607" s="20">
        <f>G607+I607</f>
        <v>118.99145299999998</v>
      </c>
      <c r="L607" s="21">
        <f>K607*F607</f>
        <v>832.94017099999985</v>
      </c>
    </row>
    <row r="608" spans="1:12" s="60" customFormat="1" ht="16.5">
      <c r="A608" s="48" t="s">
        <v>93</v>
      </c>
      <c r="B608" s="23" t="s">
        <v>16</v>
      </c>
      <c r="C608" s="16" t="s">
        <v>94</v>
      </c>
      <c r="D608" s="17" t="s">
        <v>95</v>
      </c>
      <c r="E608" s="18" t="s">
        <v>24</v>
      </c>
      <c r="F608" s="19">
        <v>6</v>
      </c>
      <c r="G608" s="20">
        <f>(VLOOKUP(C608,Planilha7!A24:F4124,4,0)*1.2203)</f>
        <v>91.961807999999991</v>
      </c>
      <c r="H608" s="21">
        <f t="shared" ref="H608:H621" si="193">F608*G608</f>
        <v>551.77084799999989</v>
      </c>
      <c r="I608" s="20">
        <f>(VLOOKUP(C608,Planilha7!A602:F4702,5,0)*1.2203)</f>
        <v>15.375779999999999</v>
      </c>
      <c r="J608" s="21">
        <f t="shared" ref="J608:J621" si="194">F608*I608</f>
        <v>92.254679999999993</v>
      </c>
      <c r="K608" s="20">
        <f t="shared" ref="K608:K621" si="195">G608+I608</f>
        <v>107.33758799999998</v>
      </c>
      <c r="L608" s="21">
        <f t="shared" ref="L608:L621" si="196">K608*F608</f>
        <v>644.02552799999989</v>
      </c>
    </row>
    <row r="609" spans="1:13" s="60" customFormat="1" ht="16.5">
      <c r="A609" s="48" t="s">
        <v>96</v>
      </c>
      <c r="B609" s="23" t="s">
        <v>16</v>
      </c>
      <c r="C609" s="16" t="s">
        <v>97</v>
      </c>
      <c r="D609" s="17" t="s">
        <v>98</v>
      </c>
      <c r="E609" s="18" t="s">
        <v>24</v>
      </c>
      <c r="F609" s="19">
        <v>6</v>
      </c>
      <c r="G609" s="20">
        <f>(VLOOKUP(C609,Planilha7!A25:F4125,4,0)*1.2203)</f>
        <v>367.85943499999996</v>
      </c>
      <c r="H609" s="21">
        <f t="shared" si="193"/>
        <v>2207.15661</v>
      </c>
      <c r="I609" s="20">
        <f>(VLOOKUP(C609,Planilha7!A603:F4703,5,0)*1.2203)</f>
        <v>15.375779999999999</v>
      </c>
      <c r="J609" s="21">
        <f t="shared" si="194"/>
        <v>92.254679999999993</v>
      </c>
      <c r="K609" s="20">
        <f t="shared" si="195"/>
        <v>383.23521499999998</v>
      </c>
      <c r="L609" s="21">
        <f t="shared" si="196"/>
        <v>2299.41129</v>
      </c>
    </row>
    <row r="610" spans="1:13" s="60" customFormat="1" ht="33">
      <c r="A610" s="48" t="s">
        <v>99</v>
      </c>
      <c r="B610" s="23" t="s">
        <v>16</v>
      </c>
      <c r="C610" s="16" t="s">
        <v>100</v>
      </c>
      <c r="D610" s="17" t="s">
        <v>101</v>
      </c>
      <c r="E610" s="18" t="s">
        <v>24</v>
      </c>
      <c r="F610" s="19">
        <v>1</v>
      </c>
      <c r="G610" s="20">
        <f>(VLOOKUP(C610,Planilha7!A26:F4126,4,0)*1.2203)</f>
        <v>926.90327100000002</v>
      </c>
      <c r="H610" s="21">
        <f t="shared" si="193"/>
        <v>926.90327100000002</v>
      </c>
      <c r="I610" s="20">
        <f>(VLOOKUP(C610,Planilha7!A604:F4704,5,0)*1.2203)</f>
        <v>16.413034999999997</v>
      </c>
      <c r="J610" s="21">
        <f t="shared" si="194"/>
        <v>16.413034999999997</v>
      </c>
      <c r="K610" s="20">
        <f t="shared" si="195"/>
        <v>943.31630600000005</v>
      </c>
      <c r="L610" s="21">
        <f t="shared" si="196"/>
        <v>943.31630600000005</v>
      </c>
      <c r="M610" s="182"/>
    </row>
    <row r="611" spans="1:13" s="60" customFormat="1" ht="33">
      <c r="A611" s="48" t="s">
        <v>102</v>
      </c>
      <c r="B611" s="23" t="s">
        <v>16</v>
      </c>
      <c r="C611" s="16" t="s">
        <v>103</v>
      </c>
      <c r="D611" s="17" t="s">
        <v>104</v>
      </c>
      <c r="E611" s="18" t="s">
        <v>24</v>
      </c>
      <c r="F611" s="19">
        <v>33</v>
      </c>
      <c r="G611" s="20">
        <f>(VLOOKUP(C611,Planilha7!A27:F4127,4,0)*1.2203)</f>
        <v>107.715881</v>
      </c>
      <c r="H611" s="21">
        <f t="shared" si="193"/>
        <v>3554.624073</v>
      </c>
      <c r="I611" s="20">
        <f>(VLOOKUP(C611,Planilha7!A605:F4705,5,0)*1.2203)</f>
        <v>25.626300000000001</v>
      </c>
      <c r="J611" s="21">
        <f t="shared" si="194"/>
        <v>845.66790000000003</v>
      </c>
      <c r="K611" s="20">
        <f t="shared" si="195"/>
        <v>133.34218099999998</v>
      </c>
      <c r="L611" s="21">
        <f t="shared" si="196"/>
        <v>4400.2919729999994</v>
      </c>
      <c r="M611" s="182"/>
    </row>
    <row r="612" spans="1:13" s="60" customFormat="1" ht="16.5">
      <c r="A612" s="48" t="s">
        <v>105</v>
      </c>
      <c r="B612" s="23" t="s">
        <v>21</v>
      </c>
      <c r="C612" s="16" t="s">
        <v>8534</v>
      </c>
      <c r="D612" s="17" t="s">
        <v>8535</v>
      </c>
      <c r="E612" s="18" t="s">
        <v>24</v>
      </c>
      <c r="F612" s="19">
        <v>1</v>
      </c>
      <c r="G612" s="20">
        <f>1232.17*1.2203</f>
        <v>1503.6170509999999</v>
      </c>
      <c r="H612" s="21">
        <f t="shared" si="193"/>
        <v>1503.6170509999999</v>
      </c>
      <c r="I612" s="20">
        <f>108.6*1.2203</f>
        <v>132.52457999999999</v>
      </c>
      <c r="J612" s="21">
        <f t="shared" si="194"/>
        <v>132.52457999999999</v>
      </c>
      <c r="K612" s="20">
        <f t="shared" si="195"/>
        <v>1636.141631</v>
      </c>
      <c r="L612" s="21">
        <f t="shared" si="196"/>
        <v>1636.141631</v>
      </c>
      <c r="M612" s="182"/>
    </row>
    <row r="613" spans="1:13" s="60" customFormat="1" ht="16.5">
      <c r="A613" s="48" t="s">
        <v>106</v>
      </c>
      <c r="B613" s="23" t="s">
        <v>16</v>
      </c>
      <c r="C613" s="16" t="s">
        <v>107</v>
      </c>
      <c r="D613" s="17" t="s">
        <v>108</v>
      </c>
      <c r="E613" s="18" t="s">
        <v>31</v>
      </c>
      <c r="F613" s="19">
        <v>170</v>
      </c>
      <c r="G613" s="20">
        <f>(VLOOKUP(C613,Planilha7!A29:F4129,4,0)*1.2203)</f>
        <v>11.629458999999999</v>
      </c>
      <c r="H613" s="21">
        <f t="shared" si="193"/>
        <v>1977.0080299999997</v>
      </c>
      <c r="I613" s="20">
        <f>(VLOOKUP(C613,Planilha7!A607:F4707,5,0)*1.2203)</f>
        <v>30.739357000000002</v>
      </c>
      <c r="J613" s="21">
        <f t="shared" si="194"/>
        <v>5225.6906900000004</v>
      </c>
      <c r="K613" s="20">
        <f t="shared" si="195"/>
        <v>42.368816000000002</v>
      </c>
      <c r="L613" s="21">
        <f t="shared" si="196"/>
        <v>7202.6987200000003</v>
      </c>
      <c r="M613" s="182"/>
    </row>
    <row r="614" spans="1:13" s="60" customFormat="1" ht="16.5">
      <c r="A614" s="48" t="s">
        <v>109</v>
      </c>
      <c r="B614" s="23" t="s">
        <v>16</v>
      </c>
      <c r="C614" s="16" t="s">
        <v>188</v>
      </c>
      <c r="D614" s="17" t="s">
        <v>189</v>
      </c>
      <c r="E614" s="18" t="s">
        <v>112</v>
      </c>
      <c r="F614" s="19">
        <v>102</v>
      </c>
      <c r="G614" s="20">
        <f>(VLOOKUP(C614,Planilha7!A30:F4130,4,0)*1.2203)</f>
        <v>237.06768099999999</v>
      </c>
      <c r="H614" s="21">
        <f t="shared" si="193"/>
        <v>24180.903461999998</v>
      </c>
      <c r="I614" s="20">
        <f>(VLOOKUP(C614,Planilha7!A608:F4708,5,0)*1.2203)</f>
        <v>25.626300000000001</v>
      </c>
      <c r="J614" s="21">
        <f t="shared" si="194"/>
        <v>2613.8825999999999</v>
      </c>
      <c r="K614" s="20">
        <f t="shared" si="195"/>
        <v>262.69398100000001</v>
      </c>
      <c r="L614" s="21">
        <f t="shared" si="196"/>
        <v>26794.786061999999</v>
      </c>
      <c r="M614" s="182"/>
    </row>
    <row r="615" spans="1:13" s="60" customFormat="1" ht="16.5">
      <c r="A615" s="48" t="s">
        <v>113</v>
      </c>
      <c r="B615" s="23" t="s">
        <v>16</v>
      </c>
      <c r="C615" s="16" t="s">
        <v>114</v>
      </c>
      <c r="D615" s="17" t="s">
        <v>115</v>
      </c>
      <c r="E615" s="18" t="s">
        <v>31</v>
      </c>
      <c r="F615" s="19">
        <v>340</v>
      </c>
      <c r="G615" s="20">
        <f>(VLOOKUP(C615,Planilha7!A31:F4131,4,0)*1.2203)</f>
        <v>3.0995619999999997</v>
      </c>
      <c r="H615" s="21">
        <f t="shared" si="193"/>
        <v>1053.8510799999999</v>
      </c>
      <c r="I615" s="20">
        <f>(VLOOKUP(C615,Planilha7!A609:F4709,5,0)*1.2203)</f>
        <v>2.0501039999999997</v>
      </c>
      <c r="J615" s="21">
        <f t="shared" si="194"/>
        <v>697.03535999999986</v>
      </c>
      <c r="K615" s="20">
        <f t="shared" si="195"/>
        <v>5.1496659999999999</v>
      </c>
      <c r="L615" s="21">
        <f t="shared" si="196"/>
        <v>1750.88644</v>
      </c>
      <c r="M615" s="182"/>
    </row>
    <row r="616" spans="1:13" s="60" customFormat="1" ht="16.5">
      <c r="A616" s="48" t="s">
        <v>116</v>
      </c>
      <c r="B616" s="23" t="s">
        <v>16</v>
      </c>
      <c r="C616" s="16" t="s">
        <v>117</v>
      </c>
      <c r="D616" s="17" t="s">
        <v>118</v>
      </c>
      <c r="E616" s="18" t="s">
        <v>112</v>
      </c>
      <c r="F616" s="19">
        <v>34</v>
      </c>
      <c r="G616" s="20">
        <f>(VLOOKUP(C616,Planilha7!A32:F4132,4,0)*1.2203)</f>
        <v>13.716172</v>
      </c>
      <c r="H616" s="21">
        <f t="shared" si="193"/>
        <v>466.34984800000001</v>
      </c>
      <c r="I616" s="20">
        <f>(VLOOKUP(C616,Planilha7!A610:F4710,5,0)*1.2203)</f>
        <v>15.375779999999999</v>
      </c>
      <c r="J616" s="21">
        <f t="shared" si="194"/>
        <v>522.77652</v>
      </c>
      <c r="K616" s="20">
        <f t="shared" si="195"/>
        <v>29.091951999999999</v>
      </c>
      <c r="L616" s="21">
        <f t="shared" si="196"/>
        <v>989.12636799999996</v>
      </c>
      <c r="M616" s="182"/>
    </row>
    <row r="617" spans="1:13" s="60" customFormat="1" ht="16.5">
      <c r="A617" s="48" t="s">
        <v>119</v>
      </c>
      <c r="B617" s="23" t="s">
        <v>16</v>
      </c>
      <c r="C617" s="16" t="s">
        <v>120</v>
      </c>
      <c r="D617" s="17" t="s">
        <v>121</v>
      </c>
      <c r="E617" s="18" t="s">
        <v>24</v>
      </c>
      <c r="F617" s="19">
        <v>11</v>
      </c>
      <c r="G617" s="20">
        <f>(VLOOKUP(C617,Planilha7!A33:F4133,4,0)*1.2203)</f>
        <v>14.765629999999998</v>
      </c>
      <c r="H617" s="21">
        <f t="shared" si="193"/>
        <v>162.42192999999997</v>
      </c>
      <c r="I617" s="20">
        <f>(VLOOKUP(C617,Planilha7!A611:F4711,5,0)*1.2203)</f>
        <v>10.25052</v>
      </c>
      <c r="J617" s="21">
        <f t="shared" si="194"/>
        <v>112.75572</v>
      </c>
      <c r="K617" s="20">
        <f t="shared" si="195"/>
        <v>25.016149999999996</v>
      </c>
      <c r="L617" s="21">
        <f t="shared" si="196"/>
        <v>275.17764999999997</v>
      </c>
      <c r="M617" s="182"/>
    </row>
    <row r="618" spans="1:13" s="60" customFormat="1" ht="16.5">
      <c r="A618" s="49" t="s">
        <v>122</v>
      </c>
      <c r="B618" s="61" t="s">
        <v>16</v>
      </c>
      <c r="C618" s="41" t="s">
        <v>123</v>
      </c>
      <c r="D618" s="17" t="s">
        <v>124</v>
      </c>
      <c r="E618" s="18" t="s">
        <v>31</v>
      </c>
      <c r="F618" s="42">
        <v>1235.01</v>
      </c>
      <c r="G618" s="20">
        <f>(VLOOKUP(C618,Planilha7!A34:F4134,4,0)*1.2203)</f>
        <v>6.7970709999999999</v>
      </c>
      <c r="H618" s="21">
        <f t="shared" si="193"/>
        <v>8394.4506557099994</v>
      </c>
      <c r="I618" s="20">
        <f>(VLOOKUP(C618,Planilha7!A612:F4712,5,0)*1.2203)</f>
        <v>6.1503119999999996</v>
      </c>
      <c r="J618" s="21">
        <f t="shared" si="194"/>
        <v>7595.696823119999</v>
      </c>
      <c r="K618" s="20">
        <f t="shared" si="195"/>
        <v>12.947382999999999</v>
      </c>
      <c r="L618" s="21">
        <f t="shared" si="196"/>
        <v>15990.147478829998</v>
      </c>
      <c r="M618" s="182"/>
    </row>
    <row r="619" spans="1:13" s="60" customFormat="1" ht="16.5">
      <c r="A619" s="48" t="s">
        <v>125</v>
      </c>
      <c r="B619" s="23" t="s">
        <v>16</v>
      </c>
      <c r="C619" s="16" t="s">
        <v>126</v>
      </c>
      <c r="D619" s="17" t="s">
        <v>127</v>
      </c>
      <c r="E619" s="18" t="s">
        <v>31</v>
      </c>
      <c r="F619" s="19">
        <v>60.06</v>
      </c>
      <c r="G619" s="20">
        <f>(VLOOKUP(C619,Planilha7!A35:F4135,4,0)*1.2203)</f>
        <v>12.068766999999999</v>
      </c>
      <c r="H619" s="21">
        <f t="shared" si="193"/>
        <v>724.85014602000001</v>
      </c>
      <c r="I619" s="20">
        <f>(VLOOKUP(C619,Planilha7!A613:F4713,5,0)*1.2203)</f>
        <v>30.739357000000002</v>
      </c>
      <c r="J619" s="21">
        <f t="shared" si="194"/>
        <v>1846.2057814200002</v>
      </c>
      <c r="K619" s="20">
        <f t="shared" si="195"/>
        <v>42.808123999999999</v>
      </c>
      <c r="L619" s="21">
        <f t="shared" si="196"/>
        <v>2571.0559274400002</v>
      </c>
      <c r="M619" s="182"/>
    </row>
    <row r="620" spans="1:13" s="60" customFormat="1" ht="16.5">
      <c r="A620" s="48" t="s">
        <v>128</v>
      </c>
      <c r="B620" s="23" t="s">
        <v>16</v>
      </c>
      <c r="C620" s="16" t="s">
        <v>129</v>
      </c>
      <c r="D620" s="17" t="s">
        <v>130</v>
      </c>
      <c r="E620" s="18" t="s">
        <v>31</v>
      </c>
      <c r="F620" s="19">
        <v>103.86</v>
      </c>
      <c r="G620" s="20">
        <f>(VLOOKUP(C620,Planilha7!A36:F4136,4,0)*1.2203)</f>
        <v>14.948675</v>
      </c>
      <c r="H620" s="21">
        <f t="shared" si="193"/>
        <v>1552.5693855</v>
      </c>
      <c r="I620" s="20">
        <f>(VLOOKUP(C620,Planilha7!A614:F4714,5,0)*1.2203)</f>
        <v>35.876819999999995</v>
      </c>
      <c r="J620" s="21">
        <f t="shared" si="194"/>
        <v>3726.1665251999993</v>
      </c>
      <c r="K620" s="20">
        <f t="shared" si="195"/>
        <v>50.825494999999997</v>
      </c>
      <c r="L620" s="21">
        <f t="shared" si="196"/>
        <v>5278.7359106999993</v>
      </c>
      <c r="M620" s="182"/>
    </row>
    <row r="621" spans="1:13" s="60" customFormat="1" ht="16.5">
      <c r="A621" s="48" t="s">
        <v>131</v>
      </c>
      <c r="B621" s="23" t="s">
        <v>16</v>
      </c>
      <c r="C621" s="16" t="s">
        <v>132</v>
      </c>
      <c r="D621" s="17" t="s">
        <v>133</v>
      </c>
      <c r="E621" s="18" t="s">
        <v>112</v>
      </c>
      <c r="F621" s="19">
        <v>12</v>
      </c>
      <c r="G621" s="20">
        <f>(VLOOKUP(C621,Planilha7!A37:F4137,4,0)*1.2203)</f>
        <v>24.491420999999999</v>
      </c>
      <c r="H621" s="21">
        <f t="shared" si="193"/>
        <v>293.89705199999997</v>
      </c>
      <c r="I621" s="20">
        <f>(VLOOKUP(C621,Planilha7!A615:F4715,5,0)*1.2203)</f>
        <v>25.626300000000001</v>
      </c>
      <c r="J621" s="21">
        <f t="shared" si="194"/>
        <v>307.51560000000001</v>
      </c>
      <c r="K621" s="20">
        <f t="shared" si="195"/>
        <v>50.117721000000003</v>
      </c>
      <c r="L621" s="21">
        <f t="shared" si="196"/>
        <v>601.41265199999998</v>
      </c>
      <c r="M621" s="182"/>
    </row>
    <row r="622" spans="1:13" ht="16.5">
      <c r="A622" s="24"/>
      <c r="B622" s="25"/>
      <c r="C622" s="25"/>
      <c r="D622" s="26"/>
      <c r="E622" s="26"/>
      <c r="F622" s="26"/>
      <c r="G622" s="26"/>
      <c r="H622" s="26"/>
      <c r="I622" s="20"/>
      <c r="J622" s="26"/>
      <c r="K622" s="26"/>
      <c r="L622" s="26"/>
    </row>
    <row r="623" spans="1:13" ht="16.5">
      <c r="A623" s="34" t="s">
        <v>134</v>
      </c>
      <c r="B623" s="35"/>
      <c r="C623" s="35"/>
      <c r="D623" s="36" t="s">
        <v>135</v>
      </c>
      <c r="E623" s="35"/>
      <c r="F623" s="37"/>
      <c r="G623" s="38"/>
      <c r="H623" s="39">
        <f>SUM(H624:H628)</f>
        <v>16161.811838999998</v>
      </c>
      <c r="I623" s="38"/>
      <c r="J623" s="39">
        <f>SUM(J624:J628)</f>
        <v>2007.1399999999999</v>
      </c>
      <c r="K623" s="39"/>
      <c r="L623" s="40">
        <f>SUM(L624:L628)</f>
        <v>18168.949075999997</v>
      </c>
    </row>
    <row r="624" spans="1:13" s="60" customFormat="1" ht="16.5">
      <c r="A624" s="48" t="s">
        <v>136</v>
      </c>
      <c r="B624" s="23" t="s">
        <v>16</v>
      </c>
      <c r="C624" s="16" t="s">
        <v>137</v>
      </c>
      <c r="D624" s="17" t="s">
        <v>138</v>
      </c>
      <c r="E624" s="18" t="s">
        <v>24</v>
      </c>
      <c r="F624" s="19">
        <v>13</v>
      </c>
      <c r="G624" s="20">
        <f>(VLOOKUP(C624,Planilha7!A23:F4123,4,0)*1.2203)</f>
        <v>261.339448</v>
      </c>
      <c r="H624" s="21">
        <f>F624*G624</f>
        <v>3397.412824</v>
      </c>
      <c r="I624" s="20">
        <f>(VLOOKUP(C624,Planilha7!A618:F4718,5,0)*1.2203)</f>
        <v>21.562701000000001</v>
      </c>
      <c r="J624" s="21">
        <f>ROUND(F624*I624,2)</f>
        <v>280.32</v>
      </c>
      <c r="K624" s="20">
        <f>G624+I624</f>
        <v>282.90214900000001</v>
      </c>
      <c r="L624" s="21">
        <f>K624*F624</f>
        <v>3677.7279370000001</v>
      </c>
    </row>
    <row r="625" spans="1:14" s="60" customFormat="1" ht="16.5">
      <c r="A625" s="48" t="s">
        <v>139</v>
      </c>
      <c r="B625" s="23" t="s">
        <v>16</v>
      </c>
      <c r="C625" s="16" t="s">
        <v>140</v>
      </c>
      <c r="D625" s="17" t="s">
        <v>141</v>
      </c>
      <c r="E625" s="18" t="s">
        <v>24</v>
      </c>
      <c r="F625" s="19">
        <v>7</v>
      </c>
      <c r="G625" s="20">
        <f>(VLOOKUP(C625,Planilha7!A24:F4124,4,0)*1.2203)</f>
        <v>196.419488</v>
      </c>
      <c r="H625" s="21">
        <f t="shared" ref="H625:H628" si="197">F625*G625</f>
        <v>1374.936416</v>
      </c>
      <c r="I625" s="20">
        <f>(VLOOKUP(C625,Planilha7!A619:F4719,5,0)*1.2203)</f>
        <v>21.562701000000001</v>
      </c>
      <c r="J625" s="21">
        <f t="shared" ref="J625:J628" si="198">ROUND(F625*I625,2)</f>
        <v>150.94</v>
      </c>
      <c r="K625" s="20">
        <f t="shared" ref="K625:K628" si="199">G625+I625</f>
        <v>217.98218900000001</v>
      </c>
      <c r="L625" s="21">
        <f t="shared" ref="L625:L628" si="200">K625*F625</f>
        <v>1525.875323</v>
      </c>
      <c r="M625" s="182"/>
    </row>
    <row r="626" spans="1:14" s="60" customFormat="1" ht="48.75" customHeight="1">
      <c r="A626" s="49" t="s">
        <v>142</v>
      </c>
      <c r="B626" s="61" t="s">
        <v>16</v>
      </c>
      <c r="C626" s="41" t="s">
        <v>151</v>
      </c>
      <c r="D626" s="17" t="s">
        <v>152</v>
      </c>
      <c r="E626" s="18" t="s">
        <v>24</v>
      </c>
      <c r="F626" s="42">
        <v>50</v>
      </c>
      <c r="G626" s="20">
        <f>(VLOOKUP(C626,Planilha7!A25:F4125,4,0)*1.2203)</f>
        <v>7.4560329999999997</v>
      </c>
      <c r="H626" s="21">
        <f t="shared" si="197"/>
        <v>372.80165</v>
      </c>
      <c r="I626" s="20">
        <f>(VLOOKUP(C626,Planilha7!A620:F4720,5,0)*1.2203)</f>
        <v>6.5774169999999996</v>
      </c>
      <c r="J626" s="21">
        <f t="shared" si="198"/>
        <v>328.87</v>
      </c>
      <c r="K626" s="20">
        <f t="shared" si="199"/>
        <v>14.033449999999998</v>
      </c>
      <c r="L626" s="21">
        <f t="shared" si="200"/>
        <v>701.6724999999999</v>
      </c>
      <c r="M626" s="182"/>
    </row>
    <row r="627" spans="1:14" s="60" customFormat="1" ht="33">
      <c r="A627" s="48" t="s">
        <v>146</v>
      </c>
      <c r="B627" s="23" t="s">
        <v>16</v>
      </c>
      <c r="C627" s="16" t="s">
        <v>154</v>
      </c>
      <c r="D627" s="17" t="s">
        <v>155</v>
      </c>
      <c r="E627" s="18" t="s">
        <v>112</v>
      </c>
      <c r="F627" s="19">
        <v>5</v>
      </c>
      <c r="G627" s="20">
        <f>(VLOOKUP(C627,Planilha7!A26:F4126,4,0)*1.2203)</f>
        <v>1564.0951189999998</v>
      </c>
      <c r="H627" s="21">
        <f t="shared" si="197"/>
        <v>7820.475594999999</v>
      </c>
      <c r="I627" s="20">
        <f>(VLOOKUP(C627,Planilha7!A621:F4721,5,0)*1.2203)</f>
        <v>216.87171599999999</v>
      </c>
      <c r="J627" s="21">
        <f t="shared" si="198"/>
        <v>1084.3599999999999</v>
      </c>
      <c r="K627" s="20">
        <f t="shared" si="199"/>
        <v>1780.9668349999997</v>
      </c>
      <c r="L627" s="21">
        <f t="shared" si="200"/>
        <v>8904.8341749999981</v>
      </c>
      <c r="M627" s="182"/>
    </row>
    <row r="628" spans="1:14" s="60" customFormat="1" ht="16.5">
      <c r="A628" s="48" t="s">
        <v>150</v>
      </c>
      <c r="B628" s="23" t="s">
        <v>16</v>
      </c>
      <c r="C628" s="16" t="s">
        <v>245</v>
      </c>
      <c r="D628" s="17" t="s">
        <v>246</v>
      </c>
      <c r="E628" s="18" t="s">
        <v>24</v>
      </c>
      <c r="F628" s="19">
        <v>3</v>
      </c>
      <c r="G628" s="20">
        <f>(VLOOKUP(C628,Planilha7!A27:F4127,4,0)*1.2203)</f>
        <v>1065.3951179999999</v>
      </c>
      <c r="H628" s="21">
        <f t="shared" si="197"/>
        <v>3196.1853539999997</v>
      </c>
      <c r="I628" s="20">
        <f>(VLOOKUP(C628,Planilha7!A622:F4722,5,0)*1.2203)</f>
        <v>54.217928999999998</v>
      </c>
      <c r="J628" s="21">
        <f t="shared" si="198"/>
        <v>162.65</v>
      </c>
      <c r="K628" s="20">
        <f t="shared" si="199"/>
        <v>1119.6130469999998</v>
      </c>
      <c r="L628" s="21">
        <f t="shared" si="200"/>
        <v>3358.8391409999995</v>
      </c>
      <c r="M628" s="182"/>
    </row>
    <row r="629" spans="1:14" ht="16.5">
      <c r="A629" s="24"/>
      <c r="B629" s="25"/>
      <c r="C629" s="25"/>
      <c r="D629" s="26"/>
      <c r="E629" s="26"/>
      <c r="F629" s="26"/>
      <c r="G629" s="26"/>
      <c r="H629" s="26"/>
      <c r="I629" s="20"/>
      <c r="J629" s="26"/>
      <c r="K629" s="26"/>
      <c r="L629" s="26"/>
    </row>
    <row r="630" spans="1:14" ht="16.5">
      <c r="A630" s="27" t="s">
        <v>156</v>
      </c>
      <c r="B630" s="28"/>
      <c r="C630" s="28"/>
      <c r="D630" s="29" t="s">
        <v>157</v>
      </c>
      <c r="E630" s="28"/>
      <c r="F630" s="30"/>
      <c r="G630" s="31"/>
      <c r="H630" s="32">
        <f>SUM(H631:H640)</f>
        <v>61798.083130485997</v>
      </c>
      <c r="I630" s="31"/>
      <c r="J630" s="32">
        <f>SUM(J631:J640)</f>
        <v>8589.0801025855053</v>
      </c>
      <c r="K630" s="32"/>
      <c r="L630" s="33">
        <f>SUM(L631:L640)</f>
        <v>70387.163233071493</v>
      </c>
    </row>
    <row r="631" spans="1:14" s="60" customFormat="1" ht="16.5">
      <c r="A631" s="48" t="s">
        <v>158</v>
      </c>
      <c r="B631" s="23" t="s">
        <v>16</v>
      </c>
      <c r="C631" s="16" t="s">
        <v>159</v>
      </c>
      <c r="D631" s="17" t="s">
        <v>160</v>
      </c>
      <c r="E631" s="18" t="s">
        <v>44</v>
      </c>
      <c r="F631" s="19">
        <v>22.513479839177499</v>
      </c>
      <c r="G631" s="20">
        <f>(VLOOKUP(C631,Planilha7!A23:F4123,4,0)*1.2203)</f>
        <v>0</v>
      </c>
      <c r="H631" s="21">
        <f>F631*G631</f>
        <v>0</v>
      </c>
      <c r="I631" s="20">
        <f>(VLOOKUP(C631,Planilha7!A132:F4232,5,0)*1.2203)</f>
        <v>19.073288999999999</v>
      </c>
      <c r="J631" s="21">
        <f>F631*I631</f>
        <v>429.40610736830592</v>
      </c>
      <c r="K631" s="20">
        <f>G631+I631</f>
        <v>19.073288999999999</v>
      </c>
      <c r="L631" s="22">
        <f>F631*K631</f>
        <v>429.40610736830592</v>
      </c>
    </row>
    <row r="632" spans="1:14" s="60" customFormat="1" ht="16.5">
      <c r="A632" s="48" t="s">
        <v>161</v>
      </c>
      <c r="B632" s="23" t="s">
        <v>16</v>
      </c>
      <c r="C632" s="16" t="s">
        <v>192</v>
      </c>
      <c r="D632" s="17" t="s">
        <v>193</v>
      </c>
      <c r="E632" s="18" t="s">
        <v>44</v>
      </c>
      <c r="F632" s="19">
        <v>20.0748</v>
      </c>
      <c r="G632" s="20">
        <f>(VLOOKUP(C632,Planilha7!A24:F4124,4,0)*1.2203)</f>
        <v>311.969695</v>
      </c>
      <c r="H632" s="21">
        <f t="shared" ref="H632:H640" si="201">F632*G632</f>
        <v>6262.7292331859999</v>
      </c>
      <c r="I632" s="20">
        <f>(VLOOKUP(C632,Planilha7!A133:F4233,5,0)*1.2203)</f>
        <v>51.106164</v>
      </c>
      <c r="J632" s="21">
        <f t="shared" ref="J632:J640" si="202">F632*I632</f>
        <v>1025.9460210672</v>
      </c>
      <c r="K632" s="20">
        <f t="shared" ref="K632:K640" si="203">G632+I632</f>
        <v>363.07585899999998</v>
      </c>
      <c r="L632" s="22">
        <f t="shared" ref="L632:L640" si="204">F632*K632</f>
        <v>7288.6752542531995</v>
      </c>
    </row>
    <row r="633" spans="1:14" s="60" customFormat="1" ht="16.5">
      <c r="A633" s="48" t="s">
        <v>164</v>
      </c>
      <c r="B633" s="23" t="s">
        <v>16</v>
      </c>
      <c r="C633" s="16" t="s">
        <v>297</v>
      </c>
      <c r="D633" s="17" t="s">
        <v>298</v>
      </c>
      <c r="E633" s="18" t="s">
        <v>19</v>
      </c>
      <c r="F633" s="19">
        <v>6.74</v>
      </c>
      <c r="G633" s="20">
        <f>(VLOOKUP(C633,Planilha7!A25:F4125,4,0)*1.2203)</f>
        <v>12.117578999999999</v>
      </c>
      <c r="H633" s="21">
        <f t="shared" si="201"/>
        <v>81.672482459999998</v>
      </c>
      <c r="I633" s="20">
        <f>(VLOOKUP(C633,Planilha7!A134:F4234,5,0)*1.2203)</f>
        <v>64.858944999999991</v>
      </c>
      <c r="J633" s="21">
        <f t="shared" si="202"/>
        <v>437.14928929999996</v>
      </c>
      <c r="K633" s="20">
        <f t="shared" si="203"/>
        <v>76.976523999999984</v>
      </c>
      <c r="L633" s="22">
        <f t="shared" si="204"/>
        <v>518.82177175999993</v>
      </c>
    </row>
    <row r="634" spans="1:14" s="60" customFormat="1" ht="16.5">
      <c r="A634" s="48" t="s">
        <v>167</v>
      </c>
      <c r="B634" s="23" t="s">
        <v>16</v>
      </c>
      <c r="C634" s="16" t="s">
        <v>217</v>
      </c>
      <c r="D634" s="17" t="s">
        <v>218</v>
      </c>
      <c r="E634" s="18" t="s">
        <v>19</v>
      </c>
      <c r="F634" s="19">
        <v>7.56</v>
      </c>
      <c r="G634" s="20">
        <f>(VLOOKUP(C634,Planilha7!A26:F4126,4,0)*1.2203)</f>
        <v>1252.1864390000001</v>
      </c>
      <c r="H634" s="21">
        <f t="shared" si="201"/>
        <v>9466.5294788400006</v>
      </c>
      <c r="I634" s="20">
        <f>(VLOOKUP(C634,Planilha7!A135:F4235,5,0)*1.2203)</f>
        <v>86.165382999999991</v>
      </c>
      <c r="J634" s="21">
        <f t="shared" si="202"/>
        <v>651.41029547999995</v>
      </c>
      <c r="K634" s="20">
        <f t="shared" si="203"/>
        <v>1338.3518220000001</v>
      </c>
      <c r="L634" s="22">
        <f t="shared" si="204"/>
        <v>10117.939774320001</v>
      </c>
    </row>
    <row r="635" spans="1:14" s="60" customFormat="1" ht="16.5">
      <c r="A635" s="48" t="s">
        <v>170</v>
      </c>
      <c r="B635" s="23" t="s">
        <v>16</v>
      </c>
      <c r="C635" s="16" t="s">
        <v>165</v>
      </c>
      <c r="D635" s="17" t="s">
        <v>166</v>
      </c>
      <c r="E635" s="18" t="s">
        <v>19</v>
      </c>
      <c r="F635" s="19">
        <v>19.53</v>
      </c>
      <c r="G635" s="20">
        <f>(VLOOKUP(C635,Planilha7!A27:F4127,4,0)*1.2203)</f>
        <v>0</v>
      </c>
      <c r="H635" s="21">
        <f t="shared" si="201"/>
        <v>0</v>
      </c>
      <c r="I635" s="20">
        <f>(VLOOKUP(C635,Planilha7!A136:F4236,5,0)*1.2203)</f>
        <v>45.285332999999994</v>
      </c>
      <c r="J635" s="21">
        <f t="shared" si="202"/>
        <v>884.42255348999993</v>
      </c>
      <c r="K635" s="20">
        <f t="shared" si="203"/>
        <v>45.285332999999994</v>
      </c>
      <c r="L635" s="22">
        <f t="shared" si="204"/>
        <v>884.42255348999993</v>
      </c>
    </row>
    <row r="636" spans="1:14" s="60" customFormat="1" ht="16.5">
      <c r="A636" s="48" t="s">
        <v>200</v>
      </c>
      <c r="B636" s="23" t="s">
        <v>21</v>
      </c>
      <c r="C636" s="16" t="s">
        <v>235</v>
      </c>
      <c r="D636" s="17" t="s">
        <v>236</v>
      </c>
      <c r="E636" s="18" t="s">
        <v>31</v>
      </c>
      <c r="F636" s="19">
        <v>39</v>
      </c>
      <c r="G636" s="20">
        <f>492.12*1.2203</f>
        <v>600.53403600000001</v>
      </c>
      <c r="H636" s="21">
        <f t="shared" si="201"/>
        <v>23420.827404</v>
      </c>
      <c r="I636" s="20">
        <f>18.37*1.2203</f>
        <v>22.416910999999999</v>
      </c>
      <c r="J636" s="21">
        <f t="shared" si="202"/>
        <v>874.25952899999993</v>
      </c>
      <c r="K636" s="20">
        <f t="shared" si="203"/>
        <v>622.95094700000004</v>
      </c>
      <c r="L636" s="22">
        <f t="shared" si="204"/>
        <v>24295.086933000002</v>
      </c>
      <c r="N636" s="180"/>
    </row>
    <row r="637" spans="1:14" s="60" customFormat="1" ht="16.5">
      <c r="A637" s="48" t="s">
        <v>201</v>
      </c>
      <c r="B637" s="23" t="s">
        <v>21</v>
      </c>
      <c r="C637" s="16" t="s">
        <v>237</v>
      </c>
      <c r="D637" s="17" t="s">
        <v>238</v>
      </c>
      <c r="E637" s="18" t="s">
        <v>31</v>
      </c>
      <c r="F637" s="19">
        <v>32.159999999999997</v>
      </c>
      <c r="G637" s="20">
        <f>572.5*1.2203</f>
        <v>698.62175000000002</v>
      </c>
      <c r="H637" s="21">
        <f t="shared" si="201"/>
        <v>22467.675479999998</v>
      </c>
      <c r="I637" s="20">
        <f>22.81*1.2203</f>
        <v>27.835042999999995</v>
      </c>
      <c r="J637" s="21">
        <f t="shared" si="202"/>
        <v>895.17498287999979</v>
      </c>
      <c r="K637" s="20">
        <f t="shared" si="203"/>
        <v>726.45679300000006</v>
      </c>
      <c r="L637" s="22">
        <f t="shared" si="204"/>
        <v>23362.85046288</v>
      </c>
    </row>
    <row r="638" spans="1:14" s="60" customFormat="1" ht="16.5">
      <c r="A638" s="48" t="s">
        <v>219</v>
      </c>
      <c r="B638" s="23" t="s">
        <v>21</v>
      </c>
      <c r="C638" s="16" t="s">
        <v>194</v>
      </c>
      <c r="D638" s="17" t="s">
        <v>195</v>
      </c>
      <c r="E638" s="18" t="s">
        <v>24</v>
      </c>
      <c r="F638" s="19">
        <v>1</v>
      </c>
      <c r="G638" s="20">
        <f>41.97*1.2203</f>
        <v>51.215990999999995</v>
      </c>
      <c r="H638" s="21">
        <f t="shared" si="201"/>
        <v>51.215990999999995</v>
      </c>
      <c r="I638" s="20">
        <f>1.29*1.2203</f>
        <v>1.574187</v>
      </c>
      <c r="J638" s="21">
        <f t="shared" si="202"/>
        <v>1.574187</v>
      </c>
      <c r="K638" s="20">
        <f t="shared" si="203"/>
        <v>52.790177999999997</v>
      </c>
      <c r="L638" s="22">
        <f t="shared" si="204"/>
        <v>52.790177999999997</v>
      </c>
      <c r="N638" s="180"/>
    </row>
    <row r="639" spans="1:14" s="60" customFormat="1" ht="16.5">
      <c r="A639" s="48" t="s">
        <v>220</v>
      </c>
      <c r="B639" s="23" t="s">
        <v>21</v>
      </c>
      <c r="C639" s="16" t="s">
        <v>198</v>
      </c>
      <c r="D639" s="17" t="s">
        <v>199</v>
      </c>
      <c r="E639" s="18" t="s">
        <v>24</v>
      </c>
      <c r="F639" s="19">
        <v>1</v>
      </c>
      <c r="G639" s="20">
        <f>38.87*1.2203</f>
        <v>47.433060999999995</v>
      </c>
      <c r="H639" s="21">
        <f t="shared" si="201"/>
        <v>47.433060999999995</v>
      </c>
      <c r="I639" s="20">
        <f>1.29*1.2203</f>
        <v>1.574187</v>
      </c>
      <c r="J639" s="21">
        <f t="shared" si="202"/>
        <v>1.574187</v>
      </c>
      <c r="K639" s="20">
        <f t="shared" si="203"/>
        <v>49.007247999999997</v>
      </c>
      <c r="L639" s="22">
        <f t="shared" si="204"/>
        <v>49.007247999999997</v>
      </c>
    </row>
    <row r="640" spans="1:14" s="60" customFormat="1" ht="34.5" customHeight="1">
      <c r="A640" s="49" t="s">
        <v>221</v>
      </c>
      <c r="B640" s="50" t="s">
        <v>21</v>
      </c>
      <c r="C640" s="16" t="s">
        <v>320</v>
      </c>
      <c r="D640" s="17" t="s">
        <v>321</v>
      </c>
      <c r="E640" s="18" t="s">
        <v>24</v>
      </c>
      <c r="F640" s="19">
        <v>15</v>
      </c>
      <c r="G640" s="20">
        <f>0*1.2203</f>
        <v>0</v>
      </c>
      <c r="H640" s="21">
        <f t="shared" si="201"/>
        <v>0</v>
      </c>
      <c r="I640" s="20">
        <f>185.1*1.2203</f>
        <v>225.87752999999998</v>
      </c>
      <c r="J640" s="21">
        <f t="shared" si="202"/>
        <v>3388.1629499999999</v>
      </c>
      <c r="K640" s="20">
        <f t="shared" si="203"/>
        <v>225.87752999999998</v>
      </c>
      <c r="L640" s="22">
        <f t="shared" si="204"/>
        <v>3388.1629499999999</v>
      </c>
      <c r="N640" s="180"/>
    </row>
    <row r="641" spans="1:13" ht="17.25" thickBot="1">
      <c r="A641" s="43"/>
      <c r="B641" s="44"/>
      <c r="C641" s="44"/>
      <c r="D641" s="45"/>
      <c r="E641" s="45"/>
      <c r="F641" s="46"/>
      <c r="G641" s="47"/>
      <c r="H641" s="47"/>
      <c r="I641" s="20"/>
      <c r="J641" s="47"/>
      <c r="K641" s="47"/>
      <c r="L641" s="47"/>
    </row>
    <row r="642" spans="1:13" ht="18">
      <c r="A642" s="197" t="s">
        <v>171</v>
      </c>
      <c r="B642" s="197"/>
      <c r="C642" s="197"/>
      <c r="D642" s="197"/>
      <c r="E642" s="197"/>
      <c r="F642" s="197"/>
      <c r="G642" s="198">
        <f>ROUND(H580+H592+H630,2)</f>
        <v>217147.23</v>
      </c>
      <c r="H642" s="198"/>
      <c r="I642" s="198">
        <f>ROUND(J580+J592+J630,2)</f>
        <v>69035.13</v>
      </c>
      <c r="J642" s="198"/>
      <c r="K642" s="198">
        <f>ROUND(L580+L592+L630,2)</f>
        <v>286182.36</v>
      </c>
      <c r="L642" s="198"/>
      <c r="M642" s="168">
        <f>I642+G642</f>
        <v>286182.36</v>
      </c>
    </row>
    <row r="643" spans="1:13" ht="16.5">
      <c r="A643" s="204"/>
      <c r="B643" s="204"/>
      <c r="C643" s="204"/>
      <c r="D643" s="204"/>
      <c r="E643" s="204"/>
      <c r="F643" s="204"/>
      <c r="G643" s="204"/>
      <c r="H643" s="204"/>
      <c r="I643" s="204" t="e">
        <f>VLOOKUP(C643,Planilha7!A637:F4737,5,0)</f>
        <v>#N/A</v>
      </c>
      <c r="J643" s="204"/>
      <c r="K643" s="204"/>
      <c r="L643" s="204"/>
      <c r="M643" s="179">
        <f>M642-K642</f>
        <v>0</v>
      </c>
    </row>
    <row r="644" spans="1:13" ht="15.75">
      <c r="A644" s="203" t="s">
        <v>299</v>
      </c>
      <c r="B644" s="203"/>
      <c r="C644" s="203"/>
      <c r="D644" s="203"/>
      <c r="E644" s="203"/>
      <c r="F644" s="203"/>
      <c r="G644" s="203"/>
      <c r="H644" s="203"/>
      <c r="I644" s="203" t="e">
        <f>VLOOKUP(C644,Planilha7!A638:F4738,5,0)</f>
        <v>#N/A</v>
      </c>
      <c r="J644" s="203"/>
      <c r="K644" s="203"/>
      <c r="L644" s="203"/>
    </row>
    <row r="645" spans="1:13" ht="16.5">
      <c r="A645" s="27" t="s">
        <v>13</v>
      </c>
      <c r="B645" s="28"/>
      <c r="C645" s="28"/>
      <c r="D645" s="29" t="s">
        <v>14</v>
      </c>
      <c r="E645" s="28"/>
      <c r="F645" s="30"/>
      <c r="G645" s="31"/>
      <c r="H645" s="32">
        <f>H646</f>
        <v>4703.1487116599992</v>
      </c>
      <c r="I645" s="31"/>
      <c r="J645" s="32">
        <f>J646</f>
        <v>3282.5024691019998</v>
      </c>
      <c r="K645" s="32"/>
      <c r="L645" s="33">
        <f>L646</f>
        <v>7985.651180762</v>
      </c>
    </row>
    <row r="646" spans="1:13" ht="16.5">
      <c r="A646" s="34" t="s">
        <v>15</v>
      </c>
      <c r="B646" s="35"/>
      <c r="C646" s="35"/>
      <c r="D646" s="36" t="s">
        <v>173</v>
      </c>
      <c r="E646" s="35"/>
      <c r="F646" s="37"/>
      <c r="G646" s="38"/>
      <c r="H646" s="39">
        <f>SUM(H647:H655)</f>
        <v>4703.1487116599992</v>
      </c>
      <c r="I646" s="38"/>
      <c r="J646" s="39">
        <f>SUM(J647:J655)</f>
        <v>3282.5024691019998</v>
      </c>
      <c r="K646" s="39"/>
      <c r="L646" s="40">
        <f>SUM(L647:L655)</f>
        <v>7985.651180762</v>
      </c>
    </row>
    <row r="647" spans="1:13" s="60" customFormat="1" ht="16.5">
      <c r="A647" s="48" t="s">
        <v>174</v>
      </c>
      <c r="B647" s="23" t="s">
        <v>16</v>
      </c>
      <c r="C647" s="16" t="s">
        <v>17</v>
      </c>
      <c r="D647" s="17" t="s">
        <v>18</v>
      </c>
      <c r="E647" s="18" t="s">
        <v>19</v>
      </c>
      <c r="F647" s="19">
        <v>6</v>
      </c>
      <c r="G647" s="20">
        <f>(VLOOKUP(C647,Planilha7!A23:F4123,4,0)*1.2203)</f>
        <v>691.81247599999995</v>
      </c>
      <c r="H647" s="21">
        <f>F647*G647</f>
        <v>4150.8748559999995</v>
      </c>
      <c r="I647" s="20">
        <f>(VLOOKUP(C647,Planilha7!A132:F4232,5,0)*1.2203)</f>
        <v>93.853272999999987</v>
      </c>
      <c r="J647" s="21">
        <f>F647*I647</f>
        <v>563.1196379999999</v>
      </c>
      <c r="K647" s="20">
        <f>G647+I647</f>
        <v>785.66574899999989</v>
      </c>
      <c r="L647" s="21">
        <f>F647*K647</f>
        <v>4713.9944939999996</v>
      </c>
    </row>
    <row r="648" spans="1:13" s="60" customFormat="1" ht="16.5">
      <c r="A648" s="48" t="s">
        <v>175</v>
      </c>
      <c r="B648" s="23" t="s">
        <v>16</v>
      </c>
      <c r="C648" s="16" t="s">
        <v>203</v>
      </c>
      <c r="D648" s="17" t="s">
        <v>204</v>
      </c>
      <c r="E648" s="18" t="s">
        <v>19</v>
      </c>
      <c r="F648" s="19">
        <v>1.92</v>
      </c>
      <c r="G648" s="20">
        <f>(VLOOKUP(C648,Planilha7!A24:F4124,4,0)*1.2203)</f>
        <v>49.251307999999995</v>
      </c>
      <c r="H648" s="21">
        <f t="shared" ref="H648:H655" si="205">F648*G648</f>
        <v>94.562511359999988</v>
      </c>
      <c r="I648" s="20">
        <f>(VLOOKUP(C648,Planilha7!A133:F4233,5,0)*1.2203)</f>
        <v>36.011052999999997</v>
      </c>
      <c r="J648" s="21">
        <f t="shared" ref="J648:J655" si="206">F648*I648</f>
        <v>69.141221759999993</v>
      </c>
      <c r="K648" s="20">
        <f t="shared" ref="K648:K655" si="207">G648+I648</f>
        <v>85.262360999999999</v>
      </c>
      <c r="L648" s="21">
        <f t="shared" ref="L648:L655" si="208">F648*K648</f>
        <v>163.70373311999998</v>
      </c>
    </row>
    <row r="649" spans="1:13" s="60" customFormat="1" ht="16.5">
      <c r="A649" s="48" t="s">
        <v>176</v>
      </c>
      <c r="B649" s="23" t="s">
        <v>16</v>
      </c>
      <c r="C649" s="16" t="s">
        <v>39</v>
      </c>
      <c r="D649" s="17" t="s">
        <v>40</v>
      </c>
      <c r="E649" s="18" t="s">
        <v>19</v>
      </c>
      <c r="F649" s="19">
        <v>26.07</v>
      </c>
      <c r="G649" s="20">
        <f>(VLOOKUP(C649,Planilha7!A25:F4125,4,0)*1.2203)</f>
        <v>0</v>
      </c>
      <c r="H649" s="21">
        <f t="shared" si="205"/>
        <v>0</v>
      </c>
      <c r="I649" s="20">
        <f>(VLOOKUP(C649,Planilha7!A134:F4234,5,0)*1.2203)</f>
        <v>31.703393999999999</v>
      </c>
      <c r="J649" s="21">
        <f t="shared" si="206"/>
        <v>826.50748157999999</v>
      </c>
      <c r="K649" s="20">
        <f t="shared" si="207"/>
        <v>31.703393999999999</v>
      </c>
      <c r="L649" s="21">
        <f t="shared" si="208"/>
        <v>826.50748157999999</v>
      </c>
    </row>
    <row r="650" spans="1:13" s="60" customFormat="1" ht="16.5">
      <c r="A650" s="48" t="s">
        <v>177</v>
      </c>
      <c r="B650" s="23" t="s">
        <v>16</v>
      </c>
      <c r="C650" s="16" t="s">
        <v>42</v>
      </c>
      <c r="D650" s="17" t="s">
        <v>43</v>
      </c>
      <c r="E650" s="18" t="s">
        <v>44</v>
      </c>
      <c r="F650" s="19">
        <v>4.2750000000000003E-2</v>
      </c>
      <c r="G650" s="20">
        <f>(VLOOKUP(C650,Planilha7!A26:F4126,4,0)*1.2203)</f>
        <v>0</v>
      </c>
      <c r="H650" s="21">
        <f t="shared" si="205"/>
        <v>0</v>
      </c>
      <c r="I650" s="20">
        <f>(VLOOKUP(C650,Planilha7!A135:F4235,5,0)*1.2203)</f>
        <v>81.760099999999994</v>
      </c>
      <c r="J650" s="21">
        <f t="shared" si="206"/>
        <v>3.4952442750000001</v>
      </c>
      <c r="K650" s="20">
        <f t="shared" si="207"/>
        <v>81.760099999999994</v>
      </c>
      <c r="L650" s="21">
        <f t="shared" si="208"/>
        <v>3.4952442750000001</v>
      </c>
    </row>
    <row r="651" spans="1:13" s="60" customFormat="1" ht="16.5">
      <c r="A651" s="48" t="s">
        <v>180</v>
      </c>
      <c r="B651" s="23" t="s">
        <v>16</v>
      </c>
      <c r="C651" s="16" t="s">
        <v>178</v>
      </c>
      <c r="D651" s="17" t="s">
        <v>179</v>
      </c>
      <c r="E651" s="18" t="s">
        <v>19</v>
      </c>
      <c r="F651" s="19">
        <v>5.415</v>
      </c>
      <c r="G651" s="20">
        <f>(VLOOKUP(C651,Planilha7!A27:F4127,4,0)*1.2203)</f>
        <v>0</v>
      </c>
      <c r="H651" s="21">
        <f t="shared" si="205"/>
        <v>0</v>
      </c>
      <c r="I651" s="20">
        <f>(VLOOKUP(C651,Planilha7!A136:F4236,5,0)*1.2203)</f>
        <v>4.3076589999999992</v>
      </c>
      <c r="J651" s="21">
        <f t="shared" si="206"/>
        <v>23.325973484999995</v>
      </c>
      <c r="K651" s="20">
        <f t="shared" si="207"/>
        <v>4.3076589999999992</v>
      </c>
      <c r="L651" s="21">
        <f t="shared" si="208"/>
        <v>23.325973484999995</v>
      </c>
    </row>
    <row r="652" spans="1:13" s="60" customFormat="1" ht="16.5">
      <c r="A652" s="48" t="s">
        <v>181</v>
      </c>
      <c r="B652" s="23" t="s">
        <v>16</v>
      </c>
      <c r="C652" s="16" t="s">
        <v>46</v>
      </c>
      <c r="D652" s="17" t="s">
        <v>47</v>
      </c>
      <c r="E652" s="18" t="s">
        <v>44</v>
      </c>
      <c r="F652" s="19">
        <v>14.484</v>
      </c>
      <c r="G652" s="20">
        <f>(VLOOKUP(C652,Planilha7!A28:F4128,4,0)*1.2203)</f>
        <v>0</v>
      </c>
      <c r="H652" s="21">
        <f t="shared" si="205"/>
        <v>0</v>
      </c>
      <c r="I652" s="20">
        <f>(VLOOKUP(C652,Planilha7!A137:F4237,5,0)*1.2203)</f>
        <v>61.320074999999996</v>
      </c>
      <c r="J652" s="21">
        <f t="shared" si="206"/>
        <v>888.15996629999995</v>
      </c>
      <c r="K652" s="20">
        <f t="shared" si="207"/>
        <v>61.320074999999996</v>
      </c>
      <c r="L652" s="21">
        <f t="shared" si="208"/>
        <v>888.15996629999995</v>
      </c>
    </row>
    <row r="653" spans="1:13" s="60" customFormat="1" ht="16.5">
      <c r="A653" s="48" t="s">
        <v>184</v>
      </c>
      <c r="B653" s="23" t="s">
        <v>16</v>
      </c>
      <c r="C653" s="16" t="s">
        <v>182</v>
      </c>
      <c r="D653" s="17" t="s">
        <v>183</v>
      </c>
      <c r="E653" s="18" t="s">
        <v>44</v>
      </c>
      <c r="F653" s="19">
        <v>3.6743999999999999</v>
      </c>
      <c r="G653" s="20">
        <f>(VLOOKUP(C653,Planilha7!A29:F4129,4,0)*1.2203)</f>
        <v>0</v>
      </c>
      <c r="H653" s="21">
        <f t="shared" si="205"/>
        <v>0</v>
      </c>
      <c r="I653" s="20">
        <f>(VLOOKUP(C653,Planilha7!A138:F4238,5,0)*1.2203)</f>
        <v>224.84027499999999</v>
      </c>
      <c r="J653" s="21">
        <f t="shared" si="206"/>
        <v>826.15310645999989</v>
      </c>
      <c r="K653" s="20">
        <f t="shared" si="207"/>
        <v>224.84027499999999</v>
      </c>
      <c r="L653" s="21">
        <f t="shared" si="208"/>
        <v>826.15310645999989</v>
      </c>
    </row>
    <row r="654" spans="1:13" s="60" customFormat="1" ht="16.5">
      <c r="A654" s="48" t="s">
        <v>223</v>
      </c>
      <c r="B654" s="23" t="s">
        <v>16</v>
      </c>
      <c r="C654" s="16" t="s">
        <v>300</v>
      </c>
      <c r="D654" s="17" t="s">
        <v>301</v>
      </c>
      <c r="E654" s="18" t="s">
        <v>19</v>
      </c>
      <c r="F654" s="19">
        <v>3.6280000000000001</v>
      </c>
      <c r="G654" s="20">
        <f>(VLOOKUP(C654,Planilha7!A30:F4130,4,0)*1.2203)</f>
        <v>0</v>
      </c>
      <c r="H654" s="21">
        <f t="shared" si="205"/>
        <v>0</v>
      </c>
      <c r="I654" s="20">
        <f>(VLOOKUP(C654,Planilha7!A139:F4239,5,0)*1.2203)</f>
        <v>10.226114000000001</v>
      </c>
      <c r="J654" s="21">
        <f t="shared" si="206"/>
        <v>37.100341592000007</v>
      </c>
      <c r="K654" s="20">
        <f t="shared" si="207"/>
        <v>10.226114000000001</v>
      </c>
      <c r="L654" s="21">
        <f t="shared" si="208"/>
        <v>37.100341592000007</v>
      </c>
    </row>
    <row r="655" spans="1:13" s="60" customFormat="1" ht="33">
      <c r="A655" s="48" t="s">
        <v>224</v>
      </c>
      <c r="B655" s="23" t="s">
        <v>16</v>
      </c>
      <c r="C655" s="16" t="s">
        <v>49</v>
      </c>
      <c r="D655" s="17" t="s">
        <v>50</v>
      </c>
      <c r="E655" s="18" t="s">
        <v>44</v>
      </c>
      <c r="F655" s="19">
        <v>3.71</v>
      </c>
      <c r="G655" s="20">
        <f>(VLOOKUP(C655,Planilha7!A31:F4131,4,0)*1.2203)</f>
        <v>123.37232999999999</v>
      </c>
      <c r="H655" s="21">
        <f t="shared" si="205"/>
        <v>457.71134429999995</v>
      </c>
      <c r="I655" s="20">
        <f>(VLOOKUP(C655,Planilha7!A140:F4240,5,0)*1.2203)</f>
        <v>12.264015000000001</v>
      </c>
      <c r="J655" s="21">
        <f t="shared" si="206"/>
        <v>45.49949565</v>
      </c>
      <c r="K655" s="20">
        <f t="shared" si="207"/>
        <v>135.63634500000001</v>
      </c>
      <c r="L655" s="21">
        <f t="shared" si="208"/>
        <v>503.21083995000004</v>
      </c>
    </row>
    <row r="656" spans="1:13" s="60" customFormat="1" ht="16.5">
      <c r="A656" s="24"/>
      <c r="B656" s="25"/>
      <c r="C656" s="25"/>
      <c r="D656" s="26"/>
      <c r="E656" s="26"/>
      <c r="F656" s="26"/>
      <c r="G656" s="26"/>
      <c r="H656" s="26"/>
      <c r="I656" s="20"/>
      <c r="J656" s="26"/>
      <c r="K656" s="26"/>
      <c r="L656" s="26"/>
    </row>
    <row r="657" spans="1:12" ht="16.5">
      <c r="A657" s="27" t="s">
        <v>51</v>
      </c>
      <c r="B657" s="28"/>
      <c r="C657" s="28"/>
      <c r="D657" s="29" t="s">
        <v>52</v>
      </c>
      <c r="E657" s="28"/>
      <c r="F657" s="30"/>
      <c r="G657" s="31"/>
      <c r="H657" s="32">
        <f>ROUND(H658+H693+H676,2)</f>
        <v>103299.24</v>
      </c>
      <c r="I657" s="31"/>
      <c r="J657" s="32">
        <f>ROUND(J658+J693+J676,2)</f>
        <v>36815.050000000003</v>
      </c>
      <c r="K657" s="32"/>
      <c r="L657" s="33">
        <f>ROUND(L658+L693+L676,2)</f>
        <v>140114.29</v>
      </c>
    </row>
    <row r="658" spans="1:12" ht="16.5">
      <c r="A658" s="34" t="s">
        <v>53</v>
      </c>
      <c r="B658" s="35"/>
      <c r="C658" s="35"/>
      <c r="D658" s="36" t="s">
        <v>54</v>
      </c>
      <c r="E658" s="35"/>
      <c r="F658" s="37"/>
      <c r="G658" s="38"/>
      <c r="H658" s="39">
        <f>SUM(H659:H674)</f>
        <v>62991.994409383835</v>
      </c>
      <c r="I658" s="38"/>
      <c r="J658" s="39">
        <f>SUM(J659:J674)</f>
        <v>19950.637050287187</v>
      </c>
      <c r="K658" s="39"/>
      <c r="L658" s="40">
        <f>SUM(L659:L674)</f>
        <v>82942.631459671</v>
      </c>
    </row>
    <row r="659" spans="1:12" s="60" customFormat="1" ht="16.5">
      <c r="A659" s="48" t="s">
        <v>55</v>
      </c>
      <c r="B659" s="23" t="s">
        <v>16</v>
      </c>
      <c r="C659" s="16" t="s">
        <v>56</v>
      </c>
      <c r="D659" s="17" t="s">
        <v>57</v>
      </c>
      <c r="E659" s="18" t="s">
        <v>24</v>
      </c>
      <c r="F659" s="19">
        <v>1</v>
      </c>
      <c r="G659" s="20">
        <f>(VLOOKUP(C659,Planilha7!A23:F4123,4,0)*1.2203)</f>
        <v>492.36664400000001</v>
      </c>
      <c r="H659" s="21">
        <f>F659*G659</f>
        <v>492.36664400000001</v>
      </c>
      <c r="I659" s="20">
        <f>(VLOOKUP(C659,Planilha7!A132:F4232,5,0)*1.2203)</f>
        <v>23.063669999999998</v>
      </c>
      <c r="J659" s="21">
        <f>F659*I659</f>
        <v>23.063669999999998</v>
      </c>
      <c r="K659" s="20">
        <f>G659+I659</f>
        <v>515.43031399999995</v>
      </c>
      <c r="L659" s="22">
        <f>F659*K659</f>
        <v>515.43031399999995</v>
      </c>
    </row>
    <row r="660" spans="1:12" s="60" customFormat="1" ht="16.5">
      <c r="A660" s="48" t="s">
        <v>58</v>
      </c>
      <c r="B660" s="23" t="s">
        <v>16</v>
      </c>
      <c r="C660" s="16" t="s">
        <v>62</v>
      </c>
      <c r="D660" s="17" t="s">
        <v>63</v>
      </c>
      <c r="E660" s="18" t="s">
        <v>24</v>
      </c>
      <c r="F660" s="19">
        <v>1</v>
      </c>
      <c r="G660" s="20">
        <f>(VLOOKUP(C660,Planilha7!A24:F4124,4,0)*1.2203)</f>
        <v>606.03758899999991</v>
      </c>
      <c r="H660" s="21">
        <f t="shared" ref="H660:H674" si="209">F660*G660</f>
        <v>606.03758899999991</v>
      </c>
      <c r="I660" s="20">
        <f>(VLOOKUP(C660,Planilha7!A133:F4233,5,0)*1.2203)</f>
        <v>102.480794</v>
      </c>
      <c r="J660" s="21">
        <f t="shared" ref="J660:J674" si="210">F660*I660</f>
        <v>102.480794</v>
      </c>
      <c r="K660" s="20">
        <f t="shared" ref="K660:K674" si="211">G660+I660</f>
        <v>708.51838299999986</v>
      </c>
      <c r="L660" s="22">
        <f t="shared" ref="L660:L674" si="212">F660*K660</f>
        <v>708.51838299999986</v>
      </c>
    </row>
    <row r="661" spans="1:12" s="60" customFormat="1" ht="33">
      <c r="A661" s="48" t="s">
        <v>61</v>
      </c>
      <c r="B661" s="23" t="s">
        <v>16</v>
      </c>
      <c r="C661" s="16" t="s">
        <v>65</v>
      </c>
      <c r="D661" s="17" t="s">
        <v>66</v>
      </c>
      <c r="E661" s="18" t="s">
        <v>24</v>
      </c>
      <c r="F661" s="19">
        <v>1</v>
      </c>
      <c r="G661" s="20">
        <f>(VLOOKUP(C661,Planilha7!A25:F4125,4,0)*1.2203)</f>
        <v>565.04771200000005</v>
      </c>
      <c r="H661" s="21">
        <f t="shared" si="209"/>
        <v>565.04771200000005</v>
      </c>
      <c r="I661" s="20">
        <f>(VLOOKUP(C661,Planilha7!A134:F4234,5,0)*1.2203)</f>
        <v>61.600743999999992</v>
      </c>
      <c r="J661" s="21">
        <f t="shared" si="210"/>
        <v>61.600743999999992</v>
      </c>
      <c r="K661" s="20">
        <f t="shared" si="211"/>
        <v>626.64845600000001</v>
      </c>
      <c r="L661" s="22">
        <f t="shared" si="212"/>
        <v>626.64845600000001</v>
      </c>
    </row>
    <row r="662" spans="1:12" s="60" customFormat="1" ht="16.5">
      <c r="A662" s="48" t="s">
        <v>64</v>
      </c>
      <c r="B662" s="23" t="s">
        <v>16</v>
      </c>
      <c r="C662" s="16" t="s">
        <v>59</v>
      </c>
      <c r="D662" s="17" t="s">
        <v>60</v>
      </c>
      <c r="E662" s="18" t="s">
        <v>24</v>
      </c>
      <c r="F662" s="19">
        <v>1</v>
      </c>
      <c r="G662" s="20">
        <f>(VLOOKUP(C662,Planilha7!A26:F4126,4,0)*1.2203)</f>
        <v>522.53246000000001</v>
      </c>
      <c r="H662" s="21">
        <f t="shared" si="209"/>
        <v>522.53246000000001</v>
      </c>
      <c r="I662" s="20">
        <f>(VLOOKUP(C662,Planilha7!A135:F4235,5,0)*1.2203)</f>
        <v>23.063669999999998</v>
      </c>
      <c r="J662" s="21">
        <f t="shared" si="210"/>
        <v>23.063669999999998</v>
      </c>
      <c r="K662" s="20">
        <f t="shared" si="211"/>
        <v>545.59613000000002</v>
      </c>
      <c r="L662" s="22">
        <f t="shared" si="212"/>
        <v>545.59613000000002</v>
      </c>
    </row>
    <row r="663" spans="1:12" s="60" customFormat="1" ht="16.5">
      <c r="A663" s="48" t="s">
        <v>67</v>
      </c>
      <c r="B663" s="23" t="s">
        <v>16</v>
      </c>
      <c r="C663" s="16" t="s">
        <v>68</v>
      </c>
      <c r="D663" s="17" t="s">
        <v>69</v>
      </c>
      <c r="E663" s="18" t="s">
        <v>24</v>
      </c>
      <c r="F663" s="19">
        <v>1</v>
      </c>
      <c r="G663" s="20">
        <f>(VLOOKUP(C663,Planilha7!A27:F4127,4,0)*1.2203)</f>
        <v>395.01110999999997</v>
      </c>
      <c r="H663" s="21">
        <f t="shared" si="209"/>
        <v>395.01110999999997</v>
      </c>
      <c r="I663" s="20">
        <f>(VLOOKUP(C663,Planilha7!A136:F4236,5,0)*1.2203)</f>
        <v>76.866697000000002</v>
      </c>
      <c r="J663" s="21">
        <f t="shared" si="210"/>
        <v>76.866697000000002</v>
      </c>
      <c r="K663" s="20">
        <f t="shared" si="211"/>
        <v>471.87780699999996</v>
      </c>
      <c r="L663" s="22">
        <f t="shared" si="212"/>
        <v>471.87780699999996</v>
      </c>
    </row>
    <row r="664" spans="1:12" s="60" customFormat="1" ht="16.5">
      <c r="A664" s="48" t="s">
        <v>70</v>
      </c>
      <c r="B664" s="23" t="s">
        <v>16</v>
      </c>
      <c r="C664" s="16" t="s">
        <v>71</v>
      </c>
      <c r="D664" s="17" t="s">
        <v>72</v>
      </c>
      <c r="E664" s="18" t="s">
        <v>31</v>
      </c>
      <c r="F664" s="19">
        <v>5.35</v>
      </c>
      <c r="G664" s="20">
        <f>(VLOOKUP(C664,Planilha7!A28:F4128,4,0)*1.2203)</f>
        <v>269.18597699999998</v>
      </c>
      <c r="H664" s="21">
        <f t="shared" si="209"/>
        <v>1440.1449769499998</v>
      </c>
      <c r="I664" s="20">
        <f>(VLOOKUP(C664,Planilha7!A137:F4237,5,0)*1.2203)</f>
        <v>115.293944</v>
      </c>
      <c r="J664" s="21">
        <f t="shared" si="210"/>
        <v>616.82260039999994</v>
      </c>
      <c r="K664" s="20">
        <f t="shared" si="211"/>
        <v>384.47992099999999</v>
      </c>
      <c r="L664" s="22">
        <f t="shared" si="212"/>
        <v>2056.9675773499998</v>
      </c>
    </row>
    <row r="665" spans="1:12" s="60" customFormat="1" ht="16.5">
      <c r="A665" s="48" t="s">
        <v>73</v>
      </c>
      <c r="B665" s="23" t="s">
        <v>16</v>
      </c>
      <c r="C665" s="16" t="s">
        <v>74</v>
      </c>
      <c r="D665" s="17" t="s">
        <v>75</v>
      </c>
      <c r="E665" s="18" t="s">
        <v>31</v>
      </c>
      <c r="F665" s="19">
        <v>133.69999999999999</v>
      </c>
      <c r="G665" s="20">
        <f>(VLOOKUP(C665,Planilha7!A29:F4129,4,0)*1.2203)</f>
        <v>235.542306</v>
      </c>
      <c r="H665" s="21">
        <f t="shared" si="209"/>
        <v>31492.006312199996</v>
      </c>
      <c r="I665" s="20">
        <f>(VLOOKUP(C665,Planilha7!A138:F4238,5,0)*1.2203)</f>
        <v>102.480794</v>
      </c>
      <c r="J665" s="21">
        <f t="shared" si="210"/>
        <v>13701.6821578</v>
      </c>
      <c r="K665" s="20">
        <f t="shared" si="211"/>
        <v>338.0231</v>
      </c>
      <c r="L665" s="22">
        <f t="shared" si="212"/>
        <v>45193.688469999994</v>
      </c>
    </row>
    <row r="666" spans="1:12" s="60" customFormat="1" ht="16.5">
      <c r="A666" s="48" t="s">
        <v>76</v>
      </c>
      <c r="B666" s="23" t="s">
        <v>16</v>
      </c>
      <c r="C666" s="16" t="s">
        <v>77</v>
      </c>
      <c r="D666" s="17" t="s">
        <v>78</v>
      </c>
      <c r="E666" s="18" t="s">
        <v>24</v>
      </c>
      <c r="F666" s="19">
        <v>1</v>
      </c>
      <c r="G666" s="20">
        <f>(VLOOKUP(C666,Planilha7!A30:F4130,4,0)*1.2203)</f>
        <v>6353.3333109999994</v>
      </c>
      <c r="H666" s="21">
        <f t="shared" si="209"/>
        <v>6353.3333109999994</v>
      </c>
      <c r="I666" s="20">
        <f>(VLOOKUP(C666,Planilha7!A139:F4239,5,0)*1.2203)</f>
        <v>286.72168799999997</v>
      </c>
      <c r="J666" s="21">
        <f t="shared" si="210"/>
        <v>286.72168799999997</v>
      </c>
      <c r="K666" s="20">
        <f t="shared" si="211"/>
        <v>6640.054998999999</v>
      </c>
      <c r="L666" s="22">
        <f t="shared" si="212"/>
        <v>6640.054998999999</v>
      </c>
    </row>
    <row r="667" spans="1:12" s="60" customFormat="1" ht="16.5">
      <c r="A667" s="48" t="s">
        <v>79</v>
      </c>
      <c r="B667" s="23" t="s">
        <v>16</v>
      </c>
      <c r="C667" s="16" t="s">
        <v>80</v>
      </c>
      <c r="D667" s="17" t="s">
        <v>81</v>
      </c>
      <c r="E667" s="18" t="s">
        <v>19</v>
      </c>
      <c r="F667" s="19">
        <v>67.461006580000003</v>
      </c>
      <c r="G667" s="20">
        <f>(VLOOKUP(C667,Planilha7!A31:F4131,4,0)*1.2203)</f>
        <v>18.231282</v>
      </c>
      <c r="H667" s="21">
        <f t="shared" si="209"/>
        <v>1229.9006349638357</v>
      </c>
      <c r="I667" s="20">
        <f>(VLOOKUP(C667,Planilha7!A140:F4240,5,0)*1.2203)</f>
        <v>30.129207000000001</v>
      </c>
      <c r="J667" s="21">
        <f t="shared" si="210"/>
        <v>2032.5466316771822</v>
      </c>
      <c r="K667" s="20">
        <f t="shared" si="211"/>
        <v>48.360489000000001</v>
      </c>
      <c r="L667" s="22">
        <f t="shared" si="212"/>
        <v>3262.4472666410179</v>
      </c>
    </row>
    <row r="668" spans="1:12" s="60" customFormat="1" ht="16.5">
      <c r="A668" s="48" t="s">
        <v>82</v>
      </c>
      <c r="B668" s="23" t="s">
        <v>16</v>
      </c>
      <c r="C668" s="16" t="s">
        <v>83</v>
      </c>
      <c r="D668" s="17" t="s">
        <v>84</v>
      </c>
      <c r="E668" s="18" t="s">
        <v>24</v>
      </c>
      <c r="F668" s="19">
        <v>4</v>
      </c>
      <c r="G668" s="20">
        <f>(VLOOKUP(C668,Planilha7!A32:F4132,4,0)*1.2203)</f>
        <v>2819.25909</v>
      </c>
      <c r="H668" s="21">
        <f t="shared" si="209"/>
        <v>11277.03636</v>
      </c>
      <c r="I668" s="20">
        <f>(VLOOKUP(C668,Planilha7!A141:F4241,5,0)*1.2203)</f>
        <v>266.45250499999997</v>
      </c>
      <c r="J668" s="21">
        <f t="shared" si="210"/>
        <v>1065.8100199999999</v>
      </c>
      <c r="K668" s="20">
        <f t="shared" si="211"/>
        <v>3085.7115949999998</v>
      </c>
      <c r="L668" s="22">
        <f t="shared" si="212"/>
        <v>12342.846379999999</v>
      </c>
    </row>
    <row r="669" spans="1:12" s="60" customFormat="1" ht="16.5">
      <c r="A669" s="48" t="s">
        <v>85</v>
      </c>
      <c r="B669" s="23" t="s">
        <v>16</v>
      </c>
      <c r="C669" s="16" t="s">
        <v>210</v>
      </c>
      <c r="D669" s="17" t="s">
        <v>211</v>
      </c>
      <c r="E669" s="18" t="s">
        <v>24</v>
      </c>
      <c r="F669" s="19">
        <v>1</v>
      </c>
      <c r="G669" s="20">
        <f>(VLOOKUP(C669,Planilha7!A33:F4133,4,0)*1.2203)</f>
        <v>3063.0750299999995</v>
      </c>
      <c r="H669" s="21">
        <f t="shared" si="209"/>
        <v>3063.0750299999995</v>
      </c>
      <c r="I669" s="20">
        <f>(VLOOKUP(C669,Planilha7!A142:F4242,5,0)*1.2203)</f>
        <v>822.71405700000003</v>
      </c>
      <c r="J669" s="21">
        <f t="shared" si="210"/>
        <v>822.71405700000003</v>
      </c>
      <c r="K669" s="20">
        <f t="shared" si="211"/>
        <v>3885.7890869999997</v>
      </c>
      <c r="L669" s="22">
        <f t="shared" si="212"/>
        <v>3885.7890869999997</v>
      </c>
    </row>
    <row r="670" spans="1:12" s="60" customFormat="1" ht="16.5">
      <c r="A670" s="48" t="s">
        <v>187</v>
      </c>
      <c r="B670" s="23" t="s">
        <v>21</v>
      </c>
      <c r="C670" s="16" t="s">
        <v>22</v>
      </c>
      <c r="D670" s="17" t="s">
        <v>23</v>
      </c>
      <c r="E670" s="18" t="s">
        <v>24</v>
      </c>
      <c r="F670" s="19">
        <v>1</v>
      </c>
      <c r="G670" s="20">
        <f>1515.5*1.2203</f>
        <v>1849.36465</v>
      </c>
      <c r="H670" s="21">
        <f t="shared" si="209"/>
        <v>1849.36465</v>
      </c>
      <c r="I670" s="20">
        <f>394.78*1.2203</f>
        <v>481.75003399999997</v>
      </c>
      <c r="J670" s="21">
        <f t="shared" si="210"/>
        <v>481.75003399999997</v>
      </c>
      <c r="K670" s="20">
        <f t="shared" si="211"/>
        <v>2331.1146840000001</v>
      </c>
      <c r="L670" s="22">
        <f t="shared" si="212"/>
        <v>2331.1146840000001</v>
      </c>
    </row>
    <row r="671" spans="1:12" s="60" customFormat="1" ht="16.5">
      <c r="A671" s="48" t="s">
        <v>286</v>
      </c>
      <c r="B671" s="23" t="s">
        <v>21</v>
      </c>
      <c r="C671" s="16" t="s">
        <v>26</v>
      </c>
      <c r="D671" s="17" t="s">
        <v>27</v>
      </c>
      <c r="E671" s="18" t="s">
        <v>24</v>
      </c>
      <c r="F671" s="19">
        <v>1</v>
      </c>
      <c r="G671" s="20">
        <f>1786.76*1.2203</f>
        <v>2180.3832279999997</v>
      </c>
      <c r="H671" s="21">
        <f t="shared" si="209"/>
        <v>2180.3832279999997</v>
      </c>
      <c r="I671" s="20">
        <f>291.04*1.2203</f>
        <v>355.15611200000001</v>
      </c>
      <c r="J671" s="21">
        <f t="shared" si="210"/>
        <v>355.15611200000001</v>
      </c>
      <c r="K671" s="20">
        <f t="shared" si="211"/>
        <v>2535.5393399999998</v>
      </c>
      <c r="L671" s="22">
        <f t="shared" si="212"/>
        <v>2535.5393399999998</v>
      </c>
    </row>
    <row r="672" spans="1:12" s="60" customFormat="1" ht="16.5">
      <c r="A672" s="48" t="s">
        <v>289</v>
      </c>
      <c r="B672" s="23" t="s">
        <v>16</v>
      </c>
      <c r="C672" s="16" t="s">
        <v>302</v>
      </c>
      <c r="D672" s="17" t="s">
        <v>303</v>
      </c>
      <c r="E672" s="18" t="s">
        <v>31</v>
      </c>
      <c r="F672" s="19">
        <v>14.41</v>
      </c>
      <c r="G672" s="20">
        <f>(VLOOKUP(C672,Planilha7!A36:F4136,4,0)*1.2203)</f>
        <v>94.439016999999993</v>
      </c>
      <c r="H672" s="21">
        <f t="shared" si="209"/>
        <v>1360.8662349699998</v>
      </c>
      <c r="I672" s="20">
        <f>(VLOOKUP(C672,Planilha7!A145:F4245,5,0)*1.2203)</f>
        <v>16.913357999999999</v>
      </c>
      <c r="J672" s="21">
        <f t="shared" si="210"/>
        <v>243.72148877999999</v>
      </c>
      <c r="K672" s="20">
        <f t="shared" si="211"/>
        <v>111.35237499999999</v>
      </c>
      <c r="L672" s="22">
        <f t="shared" si="212"/>
        <v>1604.5877237499999</v>
      </c>
    </row>
    <row r="673" spans="1:12" s="60" customFormat="1" ht="33">
      <c r="A673" s="48" t="s">
        <v>290</v>
      </c>
      <c r="B673" s="23" t="s">
        <v>16</v>
      </c>
      <c r="C673" s="16" t="s">
        <v>33</v>
      </c>
      <c r="D673" s="17" t="s">
        <v>34</v>
      </c>
      <c r="E673" s="18" t="s">
        <v>31</v>
      </c>
      <c r="F673" s="19">
        <v>11.91</v>
      </c>
      <c r="G673" s="20">
        <f>(VLOOKUP(C673,Planilha7!A37:F4137,4,0)*1.2203)</f>
        <v>5.0032299999999994</v>
      </c>
      <c r="H673" s="21">
        <f t="shared" si="209"/>
        <v>59.588469299999993</v>
      </c>
      <c r="I673" s="20">
        <f>(VLOOKUP(C673,Planilha7!A146:F4246,5,0)*1.2203)</f>
        <v>2.8188930000000001</v>
      </c>
      <c r="J673" s="21">
        <f t="shared" si="210"/>
        <v>33.57301563</v>
      </c>
      <c r="K673" s="20">
        <f t="shared" si="211"/>
        <v>7.8221229999999995</v>
      </c>
      <c r="L673" s="22">
        <f t="shared" si="212"/>
        <v>93.16148493</v>
      </c>
    </row>
    <row r="674" spans="1:12" s="60" customFormat="1" ht="33">
      <c r="A674" s="48" t="s">
        <v>304</v>
      </c>
      <c r="B674" s="23" t="s">
        <v>16</v>
      </c>
      <c r="C674" s="16" t="s">
        <v>36</v>
      </c>
      <c r="D674" s="17" t="s">
        <v>37</v>
      </c>
      <c r="E674" s="18" t="s">
        <v>24</v>
      </c>
      <c r="F674" s="19">
        <v>1</v>
      </c>
      <c r="G674" s="20">
        <f>(VLOOKUP(C674,Planilha7!A38:F4138,4,0)*1.2203)</f>
        <v>105.29968700000001</v>
      </c>
      <c r="H674" s="21">
        <f t="shared" si="209"/>
        <v>105.29968700000001</v>
      </c>
      <c r="I674" s="20">
        <f>(VLOOKUP(C674,Planilha7!A147:F4247,5,0)*1.2203)</f>
        <v>23.063669999999998</v>
      </c>
      <c r="J674" s="21">
        <f t="shared" si="210"/>
        <v>23.063669999999998</v>
      </c>
      <c r="K674" s="20">
        <f t="shared" si="211"/>
        <v>128.36335700000001</v>
      </c>
      <c r="L674" s="22">
        <f t="shared" si="212"/>
        <v>128.36335700000001</v>
      </c>
    </row>
    <row r="675" spans="1:12" s="60" customFormat="1" ht="16.5">
      <c r="A675" s="24"/>
      <c r="B675" s="25"/>
      <c r="C675" s="25"/>
      <c r="D675" s="26"/>
      <c r="E675" s="26"/>
      <c r="F675" s="26"/>
      <c r="G675" s="26"/>
      <c r="H675" s="26"/>
      <c r="I675" s="20"/>
      <c r="J675" s="26"/>
      <c r="K675" s="26"/>
      <c r="L675" s="26"/>
    </row>
    <row r="676" spans="1:12" ht="16.5">
      <c r="A676" s="34" t="s">
        <v>88</v>
      </c>
      <c r="B676" s="35"/>
      <c r="C676" s="35"/>
      <c r="D676" s="36" t="s">
        <v>89</v>
      </c>
      <c r="E676" s="35"/>
      <c r="F676" s="37"/>
      <c r="G676" s="38"/>
      <c r="H676" s="39">
        <f>SUM(H677:H691)</f>
        <v>26732.210542360001</v>
      </c>
      <c r="I676" s="38"/>
      <c r="J676" s="39">
        <f>SUM(J677:J691)</f>
        <v>15056.378189879999</v>
      </c>
      <c r="K676" s="39"/>
      <c r="L676" s="40">
        <f>SUM(L677:L691)</f>
        <v>41788.588732239994</v>
      </c>
    </row>
    <row r="677" spans="1:12" s="60" customFormat="1" ht="16.5">
      <c r="A677" s="48" t="s">
        <v>90</v>
      </c>
      <c r="B677" s="23" t="s">
        <v>16</v>
      </c>
      <c r="C677" s="16" t="s">
        <v>91</v>
      </c>
      <c r="D677" s="17" t="s">
        <v>92</v>
      </c>
      <c r="E677" s="18" t="s">
        <v>24</v>
      </c>
      <c r="F677" s="19">
        <v>5</v>
      </c>
      <c r="G677" s="20">
        <f>(VLOOKUP(C677,Planilha7!A23:F4123,4,0)*1.2203)</f>
        <v>103.61567299999999</v>
      </c>
      <c r="H677" s="21">
        <f>F677*G677</f>
        <v>518.07836499999996</v>
      </c>
      <c r="I677" s="20">
        <f>(VLOOKUP(C677,Planilha7!A671:F4771,5,0)*1.2203)</f>
        <v>15.375779999999999</v>
      </c>
      <c r="J677" s="21">
        <f>F677*I677</f>
        <v>76.878899999999987</v>
      </c>
      <c r="K677" s="20">
        <f>G677+I677</f>
        <v>118.99145299999998</v>
      </c>
      <c r="L677" s="21">
        <f>F677*K677</f>
        <v>594.95726499999989</v>
      </c>
    </row>
    <row r="678" spans="1:12" s="60" customFormat="1" ht="16.5">
      <c r="A678" s="48" t="s">
        <v>93</v>
      </c>
      <c r="B678" s="23" t="s">
        <v>16</v>
      </c>
      <c r="C678" s="16" t="s">
        <v>94</v>
      </c>
      <c r="D678" s="17" t="s">
        <v>95</v>
      </c>
      <c r="E678" s="18" t="s">
        <v>24</v>
      </c>
      <c r="F678" s="19">
        <v>4</v>
      </c>
      <c r="G678" s="20">
        <f>(VLOOKUP(C678,Planilha7!A24:F4124,4,0)*1.2203)</f>
        <v>91.961807999999991</v>
      </c>
      <c r="H678" s="21">
        <f t="shared" ref="H678:H691" si="213">F678*G678</f>
        <v>367.84723199999996</v>
      </c>
      <c r="I678" s="20">
        <f>(VLOOKUP(C678,Planilha7!A672:F4772,5,0)*1.2203)</f>
        <v>15.375779999999999</v>
      </c>
      <c r="J678" s="21">
        <f t="shared" ref="J678:J691" si="214">F678*I678</f>
        <v>61.503119999999996</v>
      </c>
      <c r="K678" s="20">
        <f t="shared" ref="K678:K691" si="215">G678+I678</f>
        <v>107.33758799999998</v>
      </c>
      <c r="L678" s="21">
        <f t="shared" ref="L678:L691" si="216">F678*K678</f>
        <v>429.35035199999993</v>
      </c>
    </row>
    <row r="679" spans="1:12" s="60" customFormat="1" ht="16.5">
      <c r="A679" s="48" t="s">
        <v>96</v>
      </c>
      <c r="B679" s="23" t="s">
        <v>16</v>
      </c>
      <c r="C679" s="16" t="s">
        <v>97</v>
      </c>
      <c r="D679" s="17" t="s">
        <v>98</v>
      </c>
      <c r="E679" s="18" t="s">
        <v>24</v>
      </c>
      <c r="F679" s="19">
        <v>4</v>
      </c>
      <c r="G679" s="20">
        <f>(VLOOKUP(C679,Planilha7!A25:F4125,4,0)*1.2203)</f>
        <v>367.85943499999996</v>
      </c>
      <c r="H679" s="21">
        <f t="shared" si="213"/>
        <v>1471.4377399999998</v>
      </c>
      <c r="I679" s="20">
        <f>(VLOOKUP(C679,Planilha7!A673:F4773,5,0)*1.2203)</f>
        <v>15.375779999999999</v>
      </c>
      <c r="J679" s="21">
        <f t="shared" si="214"/>
        <v>61.503119999999996</v>
      </c>
      <c r="K679" s="20">
        <f t="shared" si="215"/>
        <v>383.23521499999998</v>
      </c>
      <c r="L679" s="21">
        <f t="shared" si="216"/>
        <v>1532.9408599999999</v>
      </c>
    </row>
    <row r="680" spans="1:12" s="60" customFormat="1" ht="33">
      <c r="A680" s="48" t="s">
        <v>99</v>
      </c>
      <c r="B680" s="23" t="s">
        <v>16</v>
      </c>
      <c r="C680" s="16" t="s">
        <v>100</v>
      </c>
      <c r="D680" s="17" t="s">
        <v>101</v>
      </c>
      <c r="E680" s="18" t="s">
        <v>24</v>
      </c>
      <c r="F680" s="19">
        <v>1</v>
      </c>
      <c r="G680" s="20">
        <f>(VLOOKUP(C680,Planilha7!A26:F4126,4,0)*1.2203)</f>
        <v>926.90327100000002</v>
      </c>
      <c r="H680" s="21">
        <f t="shared" si="213"/>
        <v>926.90327100000002</v>
      </c>
      <c r="I680" s="20">
        <f>(VLOOKUP(C680,Planilha7!A674:F4774,5,0)*1.2203)</f>
        <v>16.413034999999997</v>
      </c>
      <c r="J680" s="21">
        <f t="shared" si="214"/>
        <v>16.413034999999997</v>
      </c>
      <c r="K680" s="20">
        <f t="shared" si="215"/>
        <v>943.31630600000005</v>
      </c>
      <c r="L680" s="21">
        <f t="shared" si="216"/>
        <v>943.31630600000005</v>
      </c>
    </row>
    <row r="681" spans="1:12" s="60" customFormat="1" ht="33">
      <c r="A681" s="48" t="s">
        <v>102</v>
      </c>
      <c r="B681" s="23" t="s">
        <v>16</v>
      </c>
      <c r="C681" s="16" t="s">
        <v>103</v>
      </c>
      <c r="D681" s="17" t="s">
        <v>104</v>
      </c>
      <c r="E681" s="18" t="s">
        <v>24</v>
      </c>
      <c r="F681" s="19">
        <v>15</v>
      </c>
      <c r="G681" s="20">
        <f>(VLOOKUP(C681,Planilha7!A27:F4127,4,0)*1.2203)</f>
        <v>107.715881</v>
      </c>
      <c r="H681" s="21">
        <f t="shared" si="213"/>
        <v>1615.7382149999999</v>
      </c>
      <c r="I681" s="20">
        <f>(VLOOKUP(C681,Planilha7!A675:F4775,5,0)*1.2203)</f>
        <v>25.626300000000001</v>
      </c>
      <c r="J681" s="21">
        <f t="shared" si="214"/>
        <v>384.39449999999999</v>
      </c>
      <c r="K681" s="20">
        <f t="shared" si="215"/>
        <v>133.34218099999998</v>
      </c>
      <c r="L681" s="21">
        <f t="shared" si="216"/>
        <v>2000.1327149999997</v>
      </c>
    </row>
    <row r="682" spans="1:12" s="60" customFormat="1" ht="16.5">
      <c r="A682" s="48" t="s">
        <v>105</v>
      </c>
      <c r="B682" s="23" t="s">
        <v>21</v>
      </c>
      <c r="C682" s="16" t="s">
        <v>8534</v>
      </c>
      <c r="D682" s="17" t="s">
        <v>8535</v>
      </c>
      <c r="E682" s="18" t="s">
        <v>24</v>
      </c>
      <c r="F682" s="19">
        <v>1</v>
      </c>
      <c r="G682" s="20">
        <f>1232.17*1.2203</f>
        <v>1503.6170509999999</v>
      </c>
      <c r="H682" s="21">
        <f t="shared" si="213"/>
        <v>1503.6170509999999</v>
      </c>
      <c r="I682" s="20">
        <f>108.6*1.2203</f>
        <v>132.52457999999999</v>
      </c>
      <c r="J682" s="21">
        <f t="shared" si="214"/>
        <v>132.52457999999999</v>
      </c>
      <c r="K682" s="20">
        <f t="shared" si="215"/>
        <v>1636.141631</v>
      </c>
      <c r="L682" s="21">
        <f t="shared" si="216"/>
        <v>1636.141631</v>
      </c>
    </row>
    <row r="683" spans="1:12" s="60" customFormat="1" ht="16.5">
      <c r="A683" s="48" t="s">
        <v>106</v>
      </c>
      <c r="B683" s="23" t="s">
        <v>16</v>
      </c>
      <c r="C683" s="16" t="s">
        <v>107</v>
      </c>
      <c r="D683" s="17" t="s">
        <v>108</v>
      </c>
      <c r="E683" s="18" t="s">
        <v>31</v>
      </c>
      <c r="F683" s="19">
        <v>80</v>
      </c>
      <c r="G683" s="20">
        <f>(VLOOKUP(C683,Planilha7!A29:F4129,4,0)*1.2203)</f>
        <v>11.629458999999999</v>
      </c>
      <c r="H683" s="21">
        <f t="shared" si="213"/>
        <v>930.35671999999988</v>
      </c>
      <c r="I683" s="20">
        <f>(VLOOKUP(C683,Planilha7!A677:F4777,5,0)*1.2203)</f>
        <v>30.739357000000002</v>
      </c>
      <c r="J683" s="21">
        <f t="shared" si="214"/>
        <v>2459.1485600000001</v>
      </c>
      <c r="K683" s="20">
        <f t="shared" si="215"/>
        <v>42.368816000000002</v>
      </c>
      <c r="L683" s="21">
        <f t="shared" si="216"/>
        <v>3389.5052800000003</v>
      </c>
    </row>
    <row r="684" spans="1:12" s="60" customFormat="1" ht="16.5">
      <c r="A684" s="48" t="s">
        <v>109</v>
      </c>
      <c r="B684" s="23" t="s">
        <v>16</v>
      </c>
      <c r="C684" s="16" t="s">
        <v>188</v>
      </c>
      <c r="D684" s="17" t="s">
        <v>189</v>
      </c>
      <c r="E684" s="18" t="s">
        <v>112</v>
      </c>
      <c r="F684" s="19">
        <v>48</v>
      </c>
      <c r="G684" s="20">
        <f>(VLOOKUP(C684,Planilha7!A30:F4130,4,0)*1.2203)</f>
        <v>237.06768099999999</v>
      </c>
      <c r="H684" s="21">
        <f t="shared" si="213"/>
        <v>11379.248688</v>
      </c>
      <c r="I684" s="20">
        <f>(VLOOKUP(C684,Planilha7!A678:F4778,5,0)*1.2203)</f>
        <v>25.626300000000001</v>
      </c>
      <c r="J684" s="21">
        <f t="shared" si="214"/>
        <v>1230.0624</v>
      </c>
      <c r="K684" s="20">
        <f t="shared" si="215"/>
        <v>262.69398100000001</v>
      </c>
      <c r="L684" s="21">
        <f t="shared" si="216"/>
        <v>12609.311088</v>
      </c>
    </row>
    <row r="685" spans="1:12" s="60" customFormat="1" ht="16.5">
      <c r="A685" s="48" t="s">
        <v>113</v>
      </c>
      <c r="B685" s="23" t="s">
        <v>16</v>
      </c>
      <c r="C685" s="16" t="s">
        <v>114</v>
      </c>
      <c r="D685" s="17" t="s">
        <v>115</v>
      </c>
      <c r="E685" s="18" t="s">
        <v>31</v>
      </c>
      <c r="F685" s="19">
        <v>160</v>
      </c>
      <c r="G685" s="20">
        <f>(VLOOKUP(C685,Planilha7!A31:F4131,4,0)*1.2203)</f>
        <v>3.0995619999999997</v>
      </c>
      <c r="H685" s="21">
        <f t="shared" si="213"/>
        <v>495.92991999999992</v>
      </c>
      <c r="I685" s="20">
        <f>(VLOOKUP(C685,Planilha7!A679:F4779,5,0)*1.2203)</f>
        <v>2.0501039999999997</v>
      </c>
      <c r="J685" s="21">
        <f t="shared" si="214"/>
        <v>328.01663999999994</v>
      </c>
      <c r="K685" s="20">
        <f t="shared" si="215"/>
        <v>5.1496659999999999</v>
      </c>
      <c r="L685" s="21">
        <f t="shared" si="216"/>
        <v>823.94655999999998</v>
      </c>
    </row>
    <row r="686" spans="1:12" s="60" customFormat="1" ht="16.5">
      <c r="A686" s="48" t="s">
        <v>116</v>
      </c>
      <c r="B686" s="23" t="s">
        <v>16</v>
      </c>
      <c r="C686" s="16" t="s">
        <v>117</v>
      </c>
      <c r="D686" s="17" t="s">
        <v>118</v>
      </c>
      <c r="E686" s="18" t="s">
        <v>112</v>
      </c>
      <c r="F686" s="19">
        <v>16</v>
      </c>
      <c r="G686" s="20">
        <f>(VLOOKUP(C686,Planilha7!A32:F4132,4,0)*1.2203)</f>
        <v>13.716172</v>
      </c>
      <c r="H686" s="21">
        <f t="shared" si="213"/>
        <v>219.458752</v>
      </c>
      <c r="I686" s="20">
        <f>(VLOOKUP(C686,Planilha7!A680:F4780,5,0)*1.2203)</f>
        <v>15.375779999999999</v>
      </c>
      <c r="J686" s="21">
        <f t="shared" si="214"/>
        <v>246.01247999999998</v>
      </c>
      <c r="K686" s="20">
        <f t="shared" si="215"/>
        <v>29.091951999999999</v>
      </c>
      <c r="L686" s="21">
        <f t="shared" si="216"/>
        <v>465.47123199999999</v>
      </c>
    </row>
    <row r="687" spans="1:12" s="60" customFormat="1" ht="16.5">
      <c r="A687" s="48" t="s">
        <v>119</v>
      </c>
      <c r="B687" s="23" t="s">
        <v>16</v>
      </c>
      <c r="C687" s="16" t="s">
        <v>120</v>
      </c>
      <c r="D687" s="17" t="s">
        <v>121</v>
      </c>
      <c r="E687" s="18" t="s">
        <v>24</v>
      </c>
      <c r="F687" s="19">
        <v>5</v>
      </c>
      <c r="G687" s="20">
        <f>(VLOOKUP(C687,Planilha7!A33:F4133,4,0)*1.2203)</f>
        <v>14.765629999999998</v>
      </c>
      <c r="H687" s="21">
        <f t="shared" si="213"/>
        <v>73.828149999999994</v>
      </c>
      <c r="I687" s="20">
        <f>(VLOOKUP(C687,Planilha7!A681:F4781,5,0)*1.2203)</f>
        <v>10.25052</v>
      </c>
      <c r="J687" s="21">
        <f t="shared" si="214"/>
        <v>51.252600000000001</v>
      </c>
      <c r="K687" s="20">
        <f t="shared" si="215"/>
        <v>25.016149999999996</v>
      </c>
      <c r="L687" s="21">
        <f t="shared" si="216"/>
        <v>125.08074999999998</v>
      </c>
    </row>
    <row r="688" spans="1:12" s="60" customFormat="1" ht="16.5">
      <c r="A688" s="49" t="s">
        <v>122</v>
      </c>
      <c r="B688" s="61" t="s">
        <v>16</v>
      </c>
      <c r="C688" s="41" t="s">
        <v>123</v>
      </c>
      <c r="D688" s="17" t="s">
        <v>124</v>
      </c>
      <c r="E688" s="18" t="s">
        <v>31</v>
      </c>
      <c r="F688" s="42">
        <v>706.12</v>
      </c>
      <c r="G688" s="20">
        <f>(VLOOKUP(C688,Planilha7!A34:F4134,4,0)*1.2203)</f>
        <v>6.7970709999999999</v>
      </c>
      <c r="H688" s="21">
        <f t="shared" si="213"/>
        <v>4799.5477745199996</v>
      </c>
      <c r="I688" s="20">
        <f>(VLOOKUP(C688,Planilha7!A682:F4782,5,0)*1.2203)</f>
        <v>6.1503119999999996</v>
      </c>
      <c r="J688" s="21">
        <f t="shared" si="214"/>
        <v>4342.8583094400001</v>
      </c>
      <c r="K688" s="20">
        <f t="shared" si="215"/>
        <v>12.947382999999999</v>
      </c>
      <c r="L688" s="21">
        <f t="shared" si="216"/>
        <v>9142.4060839599988</v>
      </c>
    </row>
    <row r="689" spans="1:12" s="60" customFormat="1" ht="16.5">
      <c r="A689" s="48" t="s">
        <v>125</v>
      </c>
      <c r="B689" s="23" t="s">
        <v>16</v>
      </c>
      <c r="C689" s="16" t="s">
        <v>126</v>
      </c>
      <c r="D689" s="17" t="s">
        <v>127</v>
      </c>
      <c r="E689" s="18" t="s">
        <v>31</v>
      </c>
      <c r="F689" s="19">
        <v>55.52</v>
      </c>
      <c r="G689" s="20">
        <f>(VLOOKUP(C689,Planilha7!A35:F4135,4,0)*1.2203)</f>
        <v>12.068766999999999</v>
      </c>
      <c r="H689" s="21">
        <f t="shared" si="213"/>
        <v>670.05794384000001</v>
      </c>
      <c r="I689" s="20">
        <f>(VLOOKUP(C689,Planilha7!A683:F4783,5,0)*1.2203)</f>
        <v>30.739357000000002</v>
      </c>
      <c r="J689" s="21">
        <f t="shared" si="214"/>
        <v>1706.6491006400001</v>
      </c>
      <c r="K689" s="20">
        <f t="shared" si="215"/>
        <v>42.808123999999999</v>
      </c>
      <c r="L689" s="21">
        <f t="shared" si="216"/>
        <v>2376.7070444800001</v>
      </c>
    </row>
    <row r="690" spans="1:12" s="60" customFormat="1" ht="16.5">
      <c r="A690" s="48" t="s">
        <v>128</v>
      </c>
      <c r="B690" s="23" t="s">
        <v>16</v>
      </c>
      <c r="C690" s="16" t="s">
        <v>129</v>
      </c>
      <c r="D690" s="17" t="s">
        <v>130</v>
      </c>
      <c r="E690" s="18" t="s">
        <v>31</v>
      </c>
      <c r="F690" s="19">
        <v>104.64</v>
      </c>
      <c r="G690" s="20">
        <f>(VLOOKUP(C690,Planilha7!A36:F4136,4,0)*1.2203)</f>
        <v>14.948675</v>
      </c>
      <c r="H690" s="21">
        <f t="shared" si="213"/>
        <v>1564.2293520000001</v>
      </c>
      <c r="I690" s="20">
        <f>(VLOOKUP(C690,Planilha7!A684:F4784,5,0)*1.2203)</f>
        <v>35.876819999999995</v>
      </c>
      <c r="J690" s="21">
        <f t="shared" si="214"/>
        <v>3754.1504447999996</v>
      </c>
      <c r="K690" s="20">
        <f t="shared" si="215"/>
        <v>50.825494999999997</v>
      </c>
      <c r="L690" s="21">
        <f t="shared" si="216"/>
        <v>5318.3797967999999</v>
      </c>
    </row>
    <row r="691" spans="1:12" s="60" customFormat="1" ht="16.5">
      <c r="A691" s="48" t="s">
        <v>131</v>
      </c>
      <c r="B691" s="23" t="s">
        <v>16</v>
      </c>
      <c r="C691" s="16" t="s">
        <v>132</v>
      </c>
      <c r="D691" s="17" t="s">
        <v>133</v>
      </c>
      <c r="E691" s="18" t="s">
        <v>112</v>
      </c>
      <c r="F691" s="19">
        <v>8</v>
      </c>
      <c r="G691" s="20">
        <f>(VLOOKUP(C691,Planilha7!A37:F4137,4,0)*1.2203)</f>
        <v>24.491420999999999</v>
      </c>
      <c r="H691" s="21">
        <f t="shared" si="213"/>
        <v>195.93136799999999</v>
      </c>
      <c r="I691" s="20">
        <f>(VLOOKUP(C691,Planilha7!A685:F4785,5,0)*1.2203)</f>
        <v>25.626300000000001</v>
      </c>
      <c r="J691" s="21">
        <f t="shared" si="214"/>
        <v>205.0104</v>
      </c>
      <c r="K691" s="20">
        <f t="shared" si="215"/>
        <v>50.117721000000003</v>
      </c>
      <c r="L691" s="21">
        <f t="shared" si="216"/>
        <v>400.94176800000002</v>
      </c>
    </row>
    <row r="692" spans="1:12" ht="16.5">
      <c r="A692" s="24"/>
      <c r="B692" s="25"/>
      <c r="C692" s="25"/>
      <c r="D692" s="26"/>
      <c r="E692" s="26"/>
      <c r="F692" s="26"/>
      <c r="G692" s="26"/>
      <c r="H692" s="26"/>
      <c r="I692" s="20"/>
      <c r="J692" s="26"/>
      <c r="K692" s="26"/>
      <c r="L692" s="26"/>
    </row>
    <row r="693" spans="1:12" ht="16.5">
      <c r="A693" s="34" t="s">
        <v>134</v>
      </c>
      <c r="B693" s="35"/>
      <c r="C693" s="35"/>
      <c r="D693" s="36" t="s">
        <v>135</v>
      </c>
      <c r="E693" s="35"/>
      <c r="F693" s="37"/>
      <c r="G693" s="38"/>
      <c r="H693" s="39">
        <f>SUM(H694:H699)</f>
        <v>13575.0369832</v>
      </c>
      <c r="I693" s="38"/>
      <c r="J693" s="39">
        <f>SUM(J694:J699)</f>
        <v>1808.0306484</v>
      </c>
      <c r="K693" s="39"/>
      <c r="L693" s="40">
        <f>SUM(L694:L699)</f>
        <v>15383.067631599999</v>
      </c>
    </row>
    <row r="694" spans="1:12" s="60" customFormat="1" ht="16.5">
      <c r="A694" s="48" t="s">
        <v>136</v>
      </c>
      <c r="B694" s="23" t="s">
        <v>16</v>
      </c>
      <c r="C694" s="16" t="s">
        <v>137</v>
      </c>
      <c r="D694" s="17" t="s">
        <v>138</v>
      </c>
      <c r="E694" s="18" t="s">
        <v>24</v>
      </c>
      <c r="F694" s="19">
        <v>5</v>
      </c>
      <c r="G694" s="20">
        <f>(VLOOKUP(C694,Planilha7!A23:F4123,4,0)*1.2203)</f>
        <v>261.339448</v>
      </c>
      <c r="H694" s="21">
        <f>F694*G694</f>
        <v>1306.69724</v>
      </c>
      <c r="I694" s="20">
        <f>(VLOOKUP(C694,Planilha7!A688:F4788,5,0)*1.2203)</f>
        <v>21.562701000000001</v>
      </c>
      <c r="J694" s="21">
        <f>F694*I694</f>
        <v>107.81350500000001</v>
      </c>
      <c r="K694" s="20">
        <f>G694+I694</f>
        <v>282.90214900000001</v>
      </c>
      <c r="L694" s="21">
        <f>F694*K694</f>
        <v>1414.510745</v>
      </c>
    </row>
    <row r="695" spans="1:12" s="60" customFormat="1" ht="16.5">
      <c r="A695" s="48" t="s">
        <v>139</v>
      </c>
      <c r="B695" s="23" t="s">
        <v>16</v>
      </c>
      <c r="C695" s="16" t="s">
        <v>140</v>
      </c>
      <c r="D695" s="17" t="s">
        <v>141</v>
      </c>
      <c r="E695" s="18" t="s">
        <v>24</v>
      </c>
      <c r="F695" s="19">
        <v>4</v>
      </c>
      <c r="G695" s="20">
        <f>(VLOOKUP(C695,Planilha7!A24:F4124,4,0)*1.2203)</f>
        <v>196.419488</v>
      </c>
      <c r="H695" s="21">
        <f t="shared" ref="H695:H699" si="217">F695*G695</f>
        <v>785.677952</v>
      </c>
      <c r="I695" s="20">
        <f>(VLOOKUP(C695,Planilha7!A689:F4789,5,0)*1.2203)</f>
        <v>21.562701000000001</v>
      </c>
      <c r="J695" s="21">
        <f t="shared" ref="J695:J699" si="218">F695*I695</f>
        <v>86.250804000000002</v>
      </c>
      <c r="K695" s="20">
        <f t="shared" ref="K695:K699" si="219">G695+I695</f>
        <v>217.98218900000001</v>
      </c>
      <c r="L695" s="21">
        <f t="shared" ref="L695:L699" si="220">F695*K695</f>
        <v>871.92875600000002</v>
      </c>
    </row>
    <row r="696" spans="1:12" s="60" customFormat="1" ht="46.5" customHeight="1">
      <c r="A696" s="49" t="s">
        <v>142</v>
      </c>
      <c r="B696" s="61" t="s">
        <v>16</v>
      </c>
      <c r="C696" s="41" t="s">
        <v>151</v>
      </c>
      <c r="D696" s="17" t="s">
        <v>152</v>
      </c>
      <c r="E696" s="18" t="s">
        <v>24</v>
      </c>
      <c r="F696" s="42">
        <v>33</v>
      </c>
      <c r="G696" s="20">
        <f>(VLOOKUP(C696,Planilha7!A25:F4125,4,0)*1.2203)</f>
        <v>7.4560329999999997</v>
      </c>
      <c r="H696" s="21">
        <f t="shared" si="217"/>
        <v>246.04908899999998</v>
      </c>
      <c r="I696" s="20">
        <f>(VLOOKUP(C696,Planilha7!A690:F4790,5,0)*1.2203)</f>
        <v>6.5774169999999996</v>
      </c>
      <c r="J696" s="21">
        <f t="shared" si="218"/>
        <v>217.05476099999998</v>
      </c>
      <c r="K696" s="20">
        <f t="shared" si="219"/>
        <v>14.033449999999998</v>
      </c>
      <c r="L696" s="21">
        <f t="shared" si="220"/>
        <v>463.10384999999997</v>
      </c>
    </row>
    <row r="697" spans="1:12" s="60" customFormat="1" ht="33">
      <c r="A697" s="48" t="s">
        <v>146</v>
      </c>
      <c r="B697" s="23" t="s">
        <v>16</v>
      </c>
      <c r="C697" s="16" t="s">
        <v>154</v>
      </c>
      <c r="D697" s="17" t="s">
        <v>155</v>
      </c>
      <c r="E697" s="18" t="s">
        <v>112</v>
      </c>
      <c r="F697" s="19">
        <v>3</v>
      </c>
      <c r="G697" s="20">
        <f>(VLOOKUP(C697,Planilha7!A26:F4126,4,0)*1.2203)</f>
        <v>1564.0951189999998</v>
      </c>
      <c r="H697" s="21">
        <f t="shared" si="217"/>
        <v>4692.2853569999997</v>
      </c>
      <c r="I697" s="20">
        <f>(VLOOKUP(C697,Planilha7!A691:F4791,5,0)*1.2203)</f>
        <v>216.87171599999999</v>
      </c>
      <c r="J697" s="21">
        <f t="shared" si="218"/>
        <v>650.61514799999998</v>
      </c>
      <c r="K697" s="20">
        <f t="shared" si="219"/>
        <v>1780.9668349999997</v>
      </c>
      <c r="L697" s="21">
        <f t="shared" si="220"/>
        <v>5342.9005049999996</v>
      </c>
    </row>
    <row r="698" spans="1:12" s="60" customFormat="1" ht="33">
      <c r="A698" s="48" t="s">
        <v>150</v>
      </c>
      <c r="B698" s="23" t="s">
        <v>16</v>
      </c>
      <c r="C698" s="16" t="s">
        <v>228</v>
      </c>
      <c r="D698" s="17" t="s">
        <v>229</v>
      </c>
      <c r="E698" s="18" t="s">
        <v>112</v>
      </c>
      <c r="F698" s="19">
        <v>2</v>
      </c>
      <c r="G698" s="20">
        <f>(VLOOKUP(C698,Planilha7!A27:F4127,4,0)*1.2203)</f>
        <v>1369.396254</v>
      </c>
      <c r="H698" s="21">
        <f t="shared" si="217"/>
        <v>2738.792508</v>
      </c>
      <c r="I698" s="20">
        <f>(VLOOKUP(C698,Planilha7!A692:F4792,5,0)*1.2203)</f>
        <v>216.87171599999999</v>
      </c>
      <c r="J698" s="21">
        <f t="shared" si="218"/>
        <v>433.74343199999998</v>
      </c>
      <c r="K698" s="20">
        <f t="shared" si="219"/>
        <v>1586.2679699999999</v>
      </c>
      <c r="L698" s="21">
        <f t="shared" si="220"/>
        <v>3172.5359399999998</v>
      </c>
    </row>
    <row r="699" spans="1:12" s="60" customFormat="1" ht="16.5">
      <c r="A699" s="48" t="s">
        <v>153</v>
      </c>
      <c r="B699" s="23" t="s">
        <v>16</v>
      </c>
      <c r="C699" s="16" t="s">
        <v>212</v>
      </c>
      <c r="D699" s="17" t="s">
        <v>213</v>
      </c>
      <c r="E699" s="18" t="s">
        <v>31</v>
      </c>
      <c r="F699" s="19">
        <v>13.8</v>
      </c>
      <c r="G699" s="20">
        <f>(VLOOKUP(C699,Planilha7!A28:F4128,4,0)*1.2203)</f>
        <v>275.76339399999995</v>
      </c>
      <c r="H699" s="21">
        <f t="shared" si="217"/>
        <v>3805.5348371999994</v>
      </c>
      <c r="I699" s="20">
        <f>(VLOOKUP(C699,Planilha7!A693:F4793,5,0)*1.2203)</f>
        <v>22.648767999999997</v>
      </c>
      <c r="J699" s="21">
        <f t="shared" si="218"/>
        <v>312.55299839999998</v>
      </c>
      <c r="K699" s="20">
        <f t="shared" si="219"/>
        <v>298.41216199999997</v>
      </c>
      <c r="L699" s="21">
        <f t="shared" si="220"/>
        <v>4118.0878355999994</v>
      </c>
    </row>
    <row r="700" spans="1:12" ht="16.5">
      <c r="A700" s="24"/>
      <c r="B700" s="25"/>
      <c r="C700" s="25"/>
      <c r="D700" s="26"/>
      <c r="E700" s="26"/>
      <c r="F700" s="26"/>
      <c r="G700" s="26"/>
      <c r="H700" s="26"/>
      <c r="I700" s="20"/>
      <c r="J700" s="26"/>
      <c r="K700" s="26"/>
      <c r="L700" s="26"/>
    </row>
    <row r="701" spans="1:12" ht="16.5">
      <c r="A701" s="27" t="s">
        <v>156</v>
      </c>
      <c r="B701" s="28"/>
      <c r="C701" s="28"/>
      <c r="D701" s="29" t="s">
        <v>157</v>
      </c>
      <c r="E701" s="28"/>
      <c r="F701" s="30"/>
      <c r="G701" s="31"/>
      <c r="H701" s="32">
        <f>SUM(H702:H710)</f>
        <v>8338.6527310820002</v>
      </c>
      <c r="I701" s="31"/>
      <c r="J701" s="32">
        <f>SUM(J702:J710)</f>
        <v>7663.2905745247899</v>
      </c>
      <c r="K701" s="32"/>
      <c r="L701" s="33">
        <f>SUM(L702:L710)</f>
        <v>16001.94330560679</v>
      </c>
    </row>
    <row r="702" spans="1:12" s="60" customFormat="1" ht="16.5">
      <c r="A702" s="48" t="s">
        <v>158</v>
      </c>
      <c r="B702" s="23" t="s">
        <v>16</v>
      </c>
      <c r="C702" s="16" t="s">
        <v>159</v>
      </c>
      <c r="D702" s="17" t="s">
        <v>160</v>
      </c>
      <c r="E702" s="18" t="s">
        <v>44</v>
      </c>
      <c r="F702" s="19">
        <v>13.280351471882501</v>
      </c>
      <c r="G702" s="20">
        <f>(VLOOKUP(C702,Planilha7!A23:F4123,4,0)*1.2203)</f>
        <v>0</v>
      </c>
      <c r="H702" s="21">
        <f>F702*G702</f>
        <v>0</v>
      </c>
      <c r="I702" s="20">
        <f>(VLOOKUP(C702,Planilha7!A132:F4232,5,0)*1.2203)</f>
        <v>19.073288999999999</v>
      </c>
      <c r="J702" s="21">
        <f>F702*I702</f>
        <v>253.29998164479031</v>
      </c>
      <c r="K702" s="20">
        <f>G702+I702</f>
        <v>19.073288999999999</v>
      </c>
      <c r="L702" s="22">
        <f>F702*K702</f>
        <v>253.29998164479031</v>
      </c>
    </row>
    <row r="703" spans="1:12" s="60" customFormat="1" ht="16.5">
      <c r="A703" s="48" t="s">
        <v>161</v>
      </c>
      <c r="B703" s="23" t="s">
        <v>16</v>
      </c>
      <c r="C703" s="16" t="s">
        <v>305</v>
      </c>
      <c r="D703" s="17" t="s">
        <v>306</v>
      </c>
      <c r="E703" s="18" t="s">
        <v>19</v>
      </c>
      <c r="F703" s="19">
        <v>3.46</v>
      </c>
      <c r="G703" s="20">
        <f>(VLOOKUP(C703,Planilha7!A24:F4124,4,0)*1.2203)</f>
        <v>152.84257499999998</v>
      </c>
      <c r="H703" s="21">
        <f t="shared" ref="H703:H710" si="221">F703*G703</f>
        <v>528.83530949999988</v>
      </c>
      <c r="I703" s="20">
        <f>(VLOOKUP(C703,Planilha7!A133:F4233,5,0)*1.2203)</f>
        <v>63.394584999999999</v>
      </c>
      <c r="J703" s="21">
        <f t="shared" ref="J703:J710" si="222">F703*I703</f>
        <v>219.34526410000001</v>
      </c>
      <c r="K703" s="20">
        <f t="shared" ref="K703:K710" si="223">G703+I703</f>
        <v>216.23715999999999</v>
      </c>
      <c r="L703" s="22">
        <f t="shared" ref="L703:L710" si="224">F703*K703</f>
        <v>748.1805736</v>
      </c>
    </row>
    <row r="704" spans="1:12" s="60" customFormat="1" ht="16.5">
      <c r="A704" s="48" t="s">
        <v>161</v>
      </c>
      <c r="B704" s="23" t="s">
        <v>16</v>
      </c>
      <c r="C704" s="16" t="s">
        <v>192</v>
      </c>
      <c r="D704" s="17" t="s">
        <v>193</v>
      </c>
      <c r="E704" s="18" t="s">
        <v>44</v>
      </c>
      <c r="F704" s="19">
        <v>5.81</v>
      </c>
      <c r="G704" s="20">
        <f>(VLOOKUP(C704,Planilha7!A25:F4125,4,0)*1.2203)</f>
        <v>311.969695</v>
      </c>
      <c r="H704" s="21">
        <f t="shared" si="221"/>
        <v>1812.5439279499999</v>
      </c>
      <c r="I704" s="20">
        <f>(VLOOKUP(C704,Planilha7!A134:F4234,5,0)*1.2203)</f>
        <v>51.106164</v>
      </c>
      <c r="J704" s="21">
        <f t="shared" si="222"/>
        <v>296.92681283999997</v>
      </c>
      <c r="K704" s="20">
        <f t="shared" si="223"/>
        <v>363.07585899999998</v>
      </c>
      <c r="L704" s="22">
        <f t="shared" si="224"/>
        <v>2109.4707407899996</v>
      </c>
    </row>
    <row r="705" spans="1:13" s="60" customFormat="1" ht="16.5">
      <c r="A705" s="48" t="s">
        <v>164</v>
      </c>
      <c r="B705" s="23" t="s">
        <v>16</v>
      </c>
      <c r="C705" s="16" t="s">
        <v>297</v>
      </c>
      <c r="D705" s="17" t="s">
        <v>298</v>
      </c>
      <c r="E705" s="18" t="s">
        <v>19</v>
      </c>
      <c r="F705" s="19">
        <v>3.6280000000000001</v>
      </c>
      <c r="G705" s="20">
        <f>(VLOOKUP(C705,Planilha7!A26:F4126,4,0)*1.2203)</f>
        <v>12.117578999999999</v>
      </c>
      <c r="H705" s="21">
        <f t="shared" si="221"/>
        <v>43.962576611999999</v>
      </c>
      <c r="I705" s="20">
        <f>(VLOOKUP(C705,Planilha7!A135:F4235,5,0)*1.2203)</f>
        <v>64.858944999999991</v>
      </c>
      <c r="J705" s="21">
        <f t="shared" si="222"/>
        <v>235.30825245999998</v>
      </c>
      <c r="K705" s="20">
        <f t="shared" si="223"/>
        <v>76.976523999999984</v>
      </c>
      <c r="L705" s="22">
        <f t="shared" si="224"/>
        <v>279.27082907199997</v>
      </c>
    </row>
    <row r="706" spans="1:13" s="60" customFormat="1" ht="16.5">
      <c r="A706" s="48" t="s">
        <v>167</v>
      </c>
      <c r="B706" s="23" t="s">
        <v>16</v>
      </c>
      <c r="C706" s="16" t="s">
        <v>165</v>
      </c>
      <c r="D706" s="17" t="s">
        <v>166</v>
      </c>
      <c r="E706" s="18" t="s">
        <v>19</v>
      </c>
      <c r="F706" s="19">
        <v>22.08</v>
      </c>
      <c r="G706" s="20">
        <f>(VLOOKUP(C706,Planilha7!A27:F4127,4,0)*1.2203)</f>
        <v>0</v>
      </c>
      <c r="H706" s="21">
        <f t="shared" si="221"/>
        <v>0</v>
      </c>
      <c r="I706" s="20">
        <f>(VLOOKUP(C706,Planilha7!A136:F4236,5,0)*1.2203)</f>
        <v>45.285332999999994</v>
      </c>
      <c r="J706" s="21">
        <f t="shared" si="222"/>
        <v>999.90015263999976</v>
      </c>
      <c r="K706" s="20">
        <f t="shared" si="223"/>
        <v>45.285332999999994</v>
      </c>
      <c r="L706" s="22">
        <f t="shared" si="224"/>
        <v>999.90015263999976</v>
      </c>
    </row>
    <row r="707" spans="1:13" s="60" customFormat="1" ht="16.5">
      <c r="A707" s="48" t="s">
        <v>170</v>
      </c>
      <c r="B707" s="23" t="s">
        <v>16</v>
      </c>
      <c r="C707" s="16" t="s">
        <v>233</v>
      </c>
      <c r="D707" s="17" t="s">
        <v>234</v>
      </c>
      <c r="E707" s="18" t="s">
        <v>19</v>
      </c>
      <c r="F707" s="19">
        <v>7.98</v>
      </c>
      <c r="G707" s="20">
        <f>(VLOOKUP(C707,Planilha7!A28:F4128,4,0)*1.2203)</f>
        <v>733.19284900000002</v>
      </c>
      <c r="H707" s="21">
        <f t="shared" si="221"/>
        <v>5850.8789350200004</v>
      </c>
      <c r="I707" s="20">
        <f>(VLOOKUP(C707,Planilha7!A137:F4237,5,0)*1.2203)</f>
        <v>65.725358</v>
      </c>
      <c r="J707" s="21">
        <f t="shared" si="222"/>
        <v>524.48835684000005</v>
      </c>
      <c r="K707" s="20">
        <f t="shared" si="223"/>
        <v>798.91820700000005</v>
      </c>
      <c r="L707" s="22">
        <f t="shared" si="224"/>
        <v>6375.3672918600005</v>
      </c>
    </row>
    <row r="708" spans="1:13" s="60" customFormat="1" ht="16.5">
      <c r="A708" s="48" t="s">
        <v>200</v>
      </c>
      <c r="B708" s="23" t="s">
        <v>21</v>
      </c>
      <c r="C708" s="16" t="s">
        <v>194</v>
      </c>
      <c r="D708" s="17" t="s">
        <v>195</v>
      </c>
      <c r="E708" s="18" t="s">
        <v>24</v>
      </c>
      <c r="F708" s="19">
        <v>2</v>
      </c>
      <c r="G708" s="20">
        <f>41.97*1.2203</f>
        <v>51.215990999999995</v>
      </c>
      <c r="H708" s="21">
        <f t="shared" si="221"/>
        <v>102.43198199999999</v>
      </c>
      <c r="I708" s="20">
        <f>1.29*1.2203</f>
        <v>1.574187</v>
      </c>
      <c r="J708" s="21">
        <f t="shared" si="222"/>
        <v>3.148374</v>
      </c>
      <c r="K708" s="20">
        <f t="shared" si="223"/>
        <v>52.790177999999997</v>
      </c>
      <c r="L708" s="22">
        <f t="shared" si="224"/>
        <v>105.58035599999999</v>
      </c>
    </row>
    <row r="709" spans="1:13" s="60" customFormat="1" ht="33">
      <c r="A709" s="48" t="s">
        <v>201</v>
      </c>
      <c r="B709" s="23" t="s">
        <v>21</v>
      </c>
      <c r="C709" s="16" t="s">
        <v>168</v>
      </c>
      <c r="D709" s="17" t="s">
        <v>169</v>
      </c>
      <c r="E709" s="18" t="s">
        <v>24</v>
      </c>
      <c r="F709" s="19">
        <v>1</v>
      </c>
      <c r="G709" s="20">
        <f>0*1.2203</f>
        <v>0</v>
      </c>
      <c r="H709" s="21">
        <f t="shared" si="221"/>
        <v>0</v>
      </c>
      <c r="I709" s="20">
        <f>1428.1*1.2203</f>
        <v>1742.7104299999999</v>
      </c>
      <c r="J709" s="21">
        <f t="shared" si="222"/>
        <v>1742.7104299999999</v>
      </c>
      <c r="K709" s="20">
        <f t="shared" si="223"/>
        <v>1742.7104299999999</v>
      </c>
      <c r="L709" s="22">
        <f t="shared" si="224"/>
        <v>1742.7104299999999</v>
      </c>
    </row>
    <row r="710" spans="1:13" s="60" customFormat="1" ht="34.5" customHeight="1">
      <c r="A710" s="49" t="s">
        <v>219</v>
      </c>
      <c r="B710" s="50" t="s">
        <v>21</v>
      </c>
      <c r="C710" s="16" t="s">
        <v>320</v>
      </c>
      <c r="D710" s="17" t="s">
        <v>321</v>
      </c>
      <c r="E710" s="18" t="s">
        <v>24</v>
      </c>
      <c r="F710" s="19">
        <v>15</v>
      </c>
      <c r="G710" s="20">
        <f>0*1.2203</f>
        <v>0</v>
      </c>
      <c r="H710" s="21">
        <f t="shared" si="221"/>
        <v>0</v>
      </c>
      <c r="I710" s="20">
        <f>185.1*1.2203</f>
        <v>225.87752999999998</v>
      </c>
      <c r="J710" s="21">
        <f t="shared" si="222"/>
        <v>3388.1629499999999</v>
      </c>
      <c r="K710" s="20">
        <f t="shared" si="223"/>
        <v>225.87752999999998</v>
      </c>
      <c r="L710" s="22">
        <f t="shared" si="224"/>
        <v>3388.1629499999999</v>
      </c>
    </row>
    <row r="711" spans="1:13" s="60" customFormat="1" ht="17.25" thickBot="1">
      <c r="A711" s="43"/>
      <c r="B711" s="44"/>
      <c r="C711" s="44"/>
      <c r="D711" s="45"/>
      <c r="E711" s="45"/>
      <c r="F711" s="46"/>
      <c r="G711" s="47"/>
      <c r="H711" s="47"/>
      <c r="I711" s="20"/>
      <c r="J711" s="47"/>
      <c r="K711" s="47"/>
      <c r="L711" s="47"/>
    </row>
    <row r="712" spans="1:13" ht="18">
      <c r="A712" s="197" t="s">
        <v>171</v>
      </c>
      <c r="B712" s="197"/>
      <c r="C712" s="197"/>
      <c r="D712" s="197"/>
      <c r="E712" s="197"/>
      <c r="F712" s="197"/>
      <c r="G712" s="198">
        <f>ROUND(H645+H657+H701,2)</f>
        <v>116341.04</v>
      </c>
      <c r="H712" s="198"/>
      <c r="I712" s="198">
        <f>ROUND(J645+J657+J701,2)</f>
        <v>47760.84</v>
      </c>
      <c r="J712" s="198"/>
      <c r="K712" s="198">
        <f>ROUND(L645+L657+L701,2)</f>
        <v>164101.88</v>
      </c>
      <c r="L712" s="198"/>
      <c r="M712" s="168">
        <f>I712+G712</f>
        <v>164101.88</v>
      </c>
    </row>
    <row r="713" spans="1:13" ht="16.5">
      <c r="A713" s="204"/>
      <c r="B713" s="204"/>
      <c r="C713" s="204"/>
      <c r="D713" s="204"/>
      <c r="E713" s="204"/>
      <c r="F713" s="204"/>
      <c r="G713" s="204"/>
      <c r="H713" s="204"/>
      <c r="I713" s="204" t="e">
        <f>VLOOKUP(C713,Planilha7!A707:F4807,5,0)</f>
        <v>#N/A</v>
      </c>
      <c r="J713" s="204"/>
      <c r="K713" s="204"/>
      <c r="L713" s="204"/>
      <c r="M713" s="179">
        <f>M712-K712</f>
        <v>0</v>
      </c>
    </row>
    <row r="714" spans="1:13" ht="15.75">
      <c r="A714" s="203" t="s">
        <v>307</v>
      </c>
      <c r="B714" s="203"/>
      <c r="C714" s="203"/>
      <c r="D714" s="203"/>
      <c r="E714" s="203"/>
      <c r="F714" s="203"/>
      <c r="G714" s="203"/>
      <c r="H714" s="203"/>
      <c r="I714" s="203" t="e">
        <f>VLOOKUP(C714,Planilha7!A708:F4808,5,0)</f>
        <v>#N/A</v>
      </c>
      <c r="J714" s="203"/>
      <c r="K714" s="203"/>
      <c r="L714" s="203"/>
    </row>
    <row r="715" spans="1:13" ht="16.5">
      <c r="A715" s="27" t="s">
        <v>13</v>
      </c>
      <c r="B715" s="28"/>
      <c r="C715" s="28"/>
      <c r="D715" s="29" t="s">
        <v>14</v>
      </c>
      <c r="E715" s="28"/>
      <c r="F715" s="30"/>
      <c r="G715" s="31"/>
      <c r="H715" s="32">
        <f>H716</f>
        <v>6209.1041015199999</v>
      </c>
      <c r="I715" s="31"/>
      <c r="J715" s="32">
        <f>J716</f>
        <v>1830.8173102999999</v>
      </c>
      <c r="K715" s="32"/>
      <c r="L715" s="33">
        <f>L716</f>
        <v>8039.9214118199998</v>
      </c>
    </row>
    <row r="716" spans="1:13" ht="16.5">
      <c r="A716" s="34" t="s">
        <v>15</v>
      </c>
      <c r="B716" s="35"/>
      <c r="C716" s="35"/>
      <c r="D716" s="36" t="s">
        <v>173</v>
      </c>
      <c r="E716" s="35"/>
      <c r="F716" s="37"/>
      <c r="G716" s="38"/>
      <c r="H716" s="39">
        <f>SUM(H717:H724)</f>
        <v>6209.1041015199999</v>
      </c>
      <c r="I716" s="38"/>
      <c r="J716" s="39">
        <f>SUM(J717:J724)</f>
        <v>1830.8173102999999</v>
      </c>
      <c r="K716" s="39"/>
      <c r="L716" s="40">
        <f>SUM(L717:L724)</f>
        <v>8039.9214118199998</v>
      </c>
    </row>
    <row r="717" spans="1:13" s="60" customFormat="1" ht="16.5">
      <c r="A717" s="48" t="s">
        <v>174</v>
      </c>
      <c r="B717" s="23" t="s">
        <v>16</v>
      </c>
      <c r="C717" s="16" t="s">
        <v>17</v>
      </c>
      <c r="D717" s="17" t="s">
        <v>18</v>
      </c>
      <c r="E717" s="18" t="s">
        <v>19</v>
      </c>
      <c r="F717" s="19">
        <v>6</v>
      </c>
      <c r="G717" s="20">
        <f>(VLOOKUP(C717,Planilha7!A23:F4123,4,0)*1.2203)</f>
        <v>691.81247599999995</v>
      </c>
      <c r="H717" s="21">
        <f>F717*G717</f>
        <v>4150.8748559999995</v>
      </c>
      <c r="I717" s="20">
        <f>(VLOOKUP(C717,Planilha7!A132:F4232,5,0)*1.2203)</f>
        <v>93.853272999999987</v>
      </c>
      <c r="J717" s="21">
        <f>F717*I717</f>
        <v>563.1196379999999</v>
      </c>
      <c r="K717" s="20">
        <f>G717+I717</f>
        <v>785.66574899999989</v>
      </c>
      <c r="L717" s="22">
        <f>F717*K717</f>
        <v>4713.9944939999996</v>
      </c>
    </row>
    <row r="718" spans="1:13" s="60" customFormat="1" ht="16.5">
      <c r="A718" s="48" t="s">
        <v>175</v>
      </c>
      <c r="B718" s="23" t="s">
        <v>21</v>
      </c>
      <c r="C718" s="16" t="s">
        <v>22</v>
      </c>
      <c r="D718" s="17" t="s">
        <v>23</v>
      </c>
      <c r="E718" s="18" t="s">
        <v>24</v>
      </c>
      <c r="F718" s="19">
        <v>1</v>
      </c>
      <c r="G718" s="20">
        <f>1515.5*1.2203</f>
        <v>1849.36465</v>
      </c>
      <c r="H718" s="21">
        <f t="shared" ref="H718:H724" si="225">F718*G718</f>
        <v>1849.36465</v>
      </c>
      <c r="I718" s="20">
        <f>394.785*1.2203</f>
        <v>481.75613550000003</v>
      </c>
      <c r="J718" s="21">
        <f t="shared" ref="J718:J724" si="226">F718*I718</f>
        <v>481.75613550000003</v>
      </c>
      <c r="K718" s="20">
        <f t="shared" ref="K718:K724" si="227">G718+I718</f>
        <v>2331.1207855000002</v>
      </c>
      <c r="L718" s="22">
        <f t="shared" ref="L718:L724" si="228">F718*K718</f>
        <v>2331.1207855000002</v>
      </c>
    </row>
    <row r="719" spans="1:13" s="60" customFormat="1" ht="16.5">
      <c r="A719" s="48" t="s">
        <v>176</v>
      </c>
      <c r="B719" s="23" t="s">
        <v>16</v>
      </c>
      <c r="C719" s="16" t="s">
        <v>203</v>
      </c>
      <c r="D719" s="17" t="s">
        <v>204</v>
      </c>
      <c r="E719" s="18" t="s">
        <v>19</v>
      </c>
      <c r="F719" s="19">
        <v>3.84</v>
      </c>
      <c r="G719" s="20">
        <f>(VLOOKUP(C719,Planilha7!A25:F4125,4,0)*1.2203)</f>
        <v>49.251307999999995</v>
      </c>
      <c r="H719" s="21">
        <f t="shared" si="225"/>
        <v>189.12502271999998</v>
      </c>
      <c r="I719" s="20">
        <f>(VLOOKUP(C719,Planilha7!A134:F4234,5,0)*1.2203)</f>
        <v>36.011052999999997</v>
      </c>
      <c r="J719" s="21">
        <f t="shared" si="226"/>
        <v>138.28244351999999</v>
      </c>
      <c r="K719" s="20">
        <f t="shared" si="227"/>
        <v>85.262360999999999</v>
      </c>
      <c r="L719" s="22">
        <f t="shared" si="228"/>
        <v>327.40746623999996</v>
      </c>
    </row>
    <row r="720" spans="1:13" s="60" customFormat="1" ht="16.5">
      <c r="A720" s="48" t="s">
        <v>177</v>
      </c>
      <c r="B720" s="23" t="s">
        <v>16</v>
      </c>
      <c r="C720" s="16" t="s">
        <v>39</v>
      </c>
      <c r="D720" s="17" t="s">
        <v>40</v>
      </c>
      <c r="E720" s="18" t="s">
        <v>19</v>
      </c>
      <c r="F720" s="19">
        <v>5.25</v>
      </c>
      <c r="G720" s="20">
        <f>(VLOOKUP(C720,Planilha7!A26:F4126,4,0)*1.2203)</f>
        <v>0</v>
      </c>
      <c r="H720" s="21">
        <f t="shared" si="225"/>
        <v>0</v>
      </c>
      <c r="I720" s="20">
        <f>(VLOOKUP(C720,Planilha7!A135:F4235,5,0)*1.2203)</f>
        <v>31.703393999999999</v>
      </c>
      <c r="J720" s="21">
        <f t="shared" si="226"/>
        <v>166.44281849999999</v>
      </c>
      <c r="K720" s="20">
        <f t="shared" si="227"/>
        <v>31.703393999999999</v>
      </c>
      <c r="L720" s="22">
        <f t="shared" si="228"/>
        <v>166.44281849999999</v>
      </c>
    </row>
    <row r="721" spans="1:12" s="60" customFormat="1" ht="16.5">
      <c r="A721" s="48" t="s">
        <v>180</v>
      </c>
      <c r="B721" s="23" t="s">
        <v>16</v>
      </c>
      <c r="C721" s="16" t="s">
        <v>46</v>
      </c>
      <c r="D721" s="17" t="s">
        <v>47</v>
      </c>
      <c r="E721" s="18" t="s">
        <v>44</v>
      </c>
      <c r="F721" s="19">
        <v>2.6903999999999999</v>
      </c>
      <c r="G721" s="20">
        <f>(VLOOKUP(C721,Planilha7!A27:F4127,4,0)*1.2203)</f>
        <v>0</v>
      </c>
      <c r="H721" s="21">
        <f t="shared" si="225"/>
        <v>0</v>
      </c>
      <c r="I721" s="20">
        <f>(VLOOKUP(C721,Planilha7!A136:F4236,5,0)*1.2203)</f>
        <v>61.320074999999996</v>
      </c>
      <c r="J721" s="21">
        <f t="shared" si="226"/>
        <v>164.97552977999999</v>
      </c>
      <c r="K721" s="20">
        <f t="shared" si="227"/>
        <v>61.320074999999996</v>
      </c>
      <c r="L721" s="22">
        <f t="shared" si="228"/>
        <v>164.97552977999999</v>
      </c>
    </row>
    <row r="722" spans="1:12" s="60" customFormat="1" ht="16.5">
      <c r="A722" s="48" t="s">
        <v>181</v>
      </c>
      <c r="B722" s="23" t="s">
        <v>16</v>
      </c>
      <c r="C722" s="16" t="s">
        <v>182</v>
      </c>
      <c r="D722" s="17" t="s">
        <v>183</v>
      </c>
      <c r="E722" s="18" t="s">
        <v>44</v>
      </c>
      <c r="F722" s="19">
        <v>0.16400000000000001</v>
      </c>
      <c r="G722" s="20">
        <f>(VLOOKUP(C722,Planilha7!A28:F4128,4,0)*1.2203)</f>
        <v>0</v>
      </c>
      <c r="H722" s="21">
        <f t="shared" si="225"/>
        <v>0</v>
      </c>
      <c r="I722" s="20">
        <f>(VLOOKUP(C722,Planilha7!A137:F4237,5,0)*1.2203)</f>
        <v>224.84027499999999</v>
      </c>
      <c r="J722" s="21">
        <f t="shared" si="226"/>
        <v>36.873805099999998</v>
      </c>
      <c r="K722" s="20">
        <f t="shared" si="227"/>
        <v>224.84027499999999</v>
      </c>
      <c r="L722" s="22">
        <f t="shared" si="228"/>
        <v>36.873805099999998</v>
      </c>
    </row>
    <row r="723" spans="1:12" s="60" customFormat="1" ht="16.5">
      <c r="A723" s="48" t="s">
        <v>184</v>
      </c>
      <c r="B723" s="23" t="s">
        <v>16</v>
      </c>
      <c r="C723" s="16" t="s">
        <v>308</v>
      </c>
      <c r="D723" s="17" t="s">
        <v>309</v>
      </c>
      <c r="E723" s="18" t="s">
        <v>19</v>
      </c>
      <c r="F723" s="19">
        <v>8.75</v>
      </c>
      <c r="G723" s="20">
        <f>(VLOOKUP(C723,Planilha7!A29:F4129,4,0)*1.2203)</f>
        <v>0</v>
      </c>
      <c r="H723" s="21">
        <f t="shared" si="225"/>
        <v>0</v>
      </c>
      <c r="I723" s="20">
        <f>(VLOOKUP(C723,Planilha7!A138:F4238,5,0)*1.2203)</f>
        <v>31.703393999999999</v>
      </c>
      <c r="J723" s="21">
        <f t="shared" si="226"/>
        <v>277.4046975</v>
      </c>
      <c r="K723" s="20">
        <f t="shared" si="227"/>
        <v>31.703393999999999</v>
      </c>
      <c r="L723" s="22">
        <f t="shared" si="228"/>
        <v>277.4046975</v>
      </c>
    </row>
    <row r="724" spans="1:12" s="60" customFormat="1" ht="33">
      <c r="A724" s="48" t="s">
        <v>223</v>
      </c>
      <c r="B724" s="23" t="s">
        <v>16</v>
      </c>
      <c r="C724" s="16" t="s">
        <v>49</v>
      </c>
      <c r="D724" s="17" t="s">
        <v>50</v>
      </c>
      <c r="E724" s="18" t="s">
        <v>44</v>
      </c>
      <c r="F724" s="19">
        <v>0.16</v>
      </c>
      <c r="G724" s="20">
        <f>(VLOOKUP(C724,Planilha7!A30:F4130,4,0)*1.2203)</f>
        <v>123.37232999999999</v>
      </c>
      <c r="H724" s="21">
        <f t="shared" si="225"/>
        <v>19.739572799999998</v>
      </c>
      <c r="I724" s="20">
        <f>(VLOOKUP(C724,Planilha7!A139:F4239,5,0)*1.2203)</f>
        <v>12.264015000000001</v>
      </c>
      <c r="J724" s="21">
        <f t="shared" si="226"/>
        <v>1.9622424000000001</v>
      </c>
      <c r="K724" s="20">
        <f t="shared" si="227"/>
        <v>135.63634500000001</v>
      </c>
      <c r="L724" s="22">
        <f t="shared" si="228"/>
        <v>21.701815200000002</v>
      </c>
    </row>
    <row r="725" spans="1:12" ht="16.5">
      <c r="A725" s="24"/>
      <c r="B725" s="25"/>
      <c r="C725" s="25"/>
      <c r="D725" s="26"/>
      <c r="E725" s="26"/>
      <c r="F725" s="26"/>
      <c r="G725" s="26"/>
      <c r="H725" s="26"/>
      <c r="I725" s="20"/>
      <c r="J725" s="26"/>
      <c r="K725" s="26"/>
      <c r="L725" s="26"/>
    </row>
    <row r="726" spans="1:12" ht="16.5">
      <c r="A726" s="27" t="s">
        <v>51</v>
      </c>
      <c r="B726" s="28"/>
      <c r="C726" s="28"/>
      <c r="D726" s="29" t="s">
        <v>52</v>
      </c>
      <c r="E726" s="28"/>
      <c r="F726" s="30"/>
      <c r="G726" s="31"/>
      <c r="H726" s="32">
        <f>ROUND(H727+H757+H740,2)</f>
        <v>71516.509999999995</v>
      </c>
      <c r="I726" s="31"/>
      <c r="J726" s="32">
        <f>ROUND(J727+J757+J740,2)</f>
        <v>22818.87</v>
      </c>
      <c r="K726" s="32"/>
      <c r="L726" s="33">
        <f>ROUND(L727+L757+L740,2)</f>
        <v>94335.38</v>
      </c>
    </row>
    <row r="727" spans="1:12" ht="16.5">
      <c r="A727" s="34" t="s">
        <v>53</v>
      </c>
      <c r="B727" s="35"/>
      <c r="C727" s="35"/>
      <c r="D727" s="36" t="s">
        <v>54</v>
      </c>
      <c r="E727" s="35"/>
      <c r="F727" s="37"/>
      <c r="G727" s="38"/>
      <c r="H727" s="39">
        <f>SUM(H728:H738)</f>
        <v>39772.941167449746</v>
      </c>
      <c r="I727" s="38"/>
      <c r="J727" s="39">
        <f>SUM(J728:J738)</f>
        <v>11442.641019245601</v>
      </c>
      <c r="K727" s="39"/>
      <c r="L727" s="40">
        <f>SUM(L728:L738)</f>
        <v>51215.582186695334</v>
      </c>
    </row>
    <row r="728" spans="1:12" s="60" customFormat="1" ht="16.5">
      <c r="A728" s="48" t="s">
        <v>55</v>
      </c>
      <c r="B728" s="23" t="s">
        <v>16</v>
      </c>
      <c r="C728" s="16" t="s">
        <v>56</v>
      </c>
      <c r="D728" s="17" t="s">
        <v>57</v>
      </c>
      <c r="E728" s="18" t="s">
        <v>24</v>
      </c>
      <c r="F728" s="19">
        <v>1</v>
      </c>
      <c r="G728" s="20">
        <f>(VLOOKUP(C728,Planilha7!A23:F4123,4,0)*1.2203)</f>
        <v>492.36664400000001</v>
      </c>
      <c r="H728" s="21">
        <f>F728*G728</f>
        <v>492.36664400000001</v>
      </c>
      <c r="I728" s="20">
        <f>(VLOOKUP(C728,Planilha7!A722:F4822,5,0)*1.2203)</f>
        <v>23.063669999999998</v>
      </c>
      <c r="J728" s="21">
        <f>F728*I728</f>
        <v>23.063669999999998</v>
      </c>
      <c r="K728" s="20">
        <f>G728+I728</f>
        <v>515.43031399999995</v>
      </c>
      <c r="L728" s="22">
        <f>F728*K728</f>
        <v>515.43031399999995</v>
      </c>
    </row>
    <row r="729" spans="1:12" s="60" customFormat="1" ht="16.5">
      <c r="A729" s="48" t="s">
        <v>58</v>
      </c>
      <c r="B729" s="23" t="s">
        <v>16</v>
      </c>
      <c r="C729" s="16" t="s">
        <v>62</v>
      </c>
      <c r="D729" s="17" t="s">
        <v>63</v>
      </c>
      <c r="E729" s="18" t="s">
        <v>24</v>
      </c>
      <c r="F729" s="19">
        <v>1</v>
      </c>
      <c r="G729" s="20">
        <f>(VLOOKUP(C729,Planilha7!A24:F4124,4,0)*1.2203)</f>
        <v>606.03758899999991</v>
      </c>
      <c r="H729" s="21">
        <f t="shared" ref="H729:H738" si="229">F729*G729</f>
        <v>606.03758899999991</v>
      </c>
      <c r="I729" s="20">
        <f>(VLOOKUP(C729,Planilha7!A723:F4823,5,0)*1.2203)</f>
        <v>102.480794</v>
      </c>
      <c r="J729" s="21">
        <f t="shared" ref="J729:J738" si="230">F729*I729</f>
        <v>102.480794</v>
      </c>
      <c r="K729" s="20">
        <f t="shared" ref="K729:K738" si="231">G729+I729</f>
        <v>708.51838299999986</v>
      </c>
      <c r="L729" s="22">
        <f t="shared" ref="L729:L738" si="232">F729*K729</f>
        <v>708.51838299999986</v>
      </c>
    </row>
    <row r="730" spans="1:12" s="60" customFormat="1" ht="33">
      <c r="A730" s="48" t="s">
        <v>61</v>
      </c>
      <c r="B730" s="23" t="s">
        <v>16</v>
      </c>
      <c r="C730" s="16" t="s">
        <v>65</v>
      </c>
      <c r="D730" s="17" t="s">
        <v>66</v>
      </c>
      <c r="E730" s="18" t="s">
        <v>24</v>
      </c>
      <c r="F730" s="19">
        <v>1</v>
      </c>
      <c r="G730" s="20">
        <f>(VLOOKUP(C730,Planilha7!A25:F4125,4,0)*1.2203)</f>
        <v>565.04771200000005</v>
      </c>
      <c r="H730" s="21">
        <f t="shared" si="229"/>
        <v>565.04771200000005</v>
      </c>
      <c r="I730" s="20">
        <f>(VLOOKUP(C730,Planilha7!A724:F4824,5,0)*1.2203)</f>
        <v>61.600743999999992</v>
      </c>
      <c r="J730" s="21">
        <f t="shared" si="230"/>
        <v>61.600743999999992</v>
      </c>
      <c r="K730" s="20">
        <f t="shared" si="231"/>
        <v>626.64845600000001</v>
      </c>
      <c r="L730" s="22">
        <f t="shared" si="232"/>
        <v>626.64845600000001</v>
      </c>
    </row>
    <row r="731" spans="1:12" s="60" customFormat="1" ht="16.5">
      <c r="A731" s="48" t="s">
        <v>64</v>
      </c>
      <c r="B731" s="23" t="s">
        <v>16</v>
      </c>
      <c r="C731" s="16" t="s">
        <v>59</v>
      </c>
      <c r="D731" s="17" t="s">
        <v>60</v>
      </c>
      <c r="E731" s="18" t="s">
        <v>24</v>
      </c>
      <c r="F731" s="19">
        <v>1</v>
      </c>
      <c r="G731" s="20">
        <f>(VLOOKUP(C731,Planilha7!A26:F4126,4,0)*1.2203)</f>
        <v>522.53246000000001</v>
      </c>
      <c r="H731" s="21">
        <f t="shared" si="229"/>
        <v>522.53246000000001</v>
      </c>
      <c r="I731" s="20">
        <f>(VLOOKUP(C731,Planilha7!A725:F4825,5,0)*1.2203)</f>
        <v>23.063669999999998</v>
      </c>
      <c r="J731" s="21">
        <f t="shared" si="230"/>
        <v>23.063669999999998</v>
      </c>
      <c r="K731" s="20">
        <f t="shared" si="231"/>
        <v>545.59613000000002</v>
      </c>
      <c r="L731" s="22">
        <f t="shared" si="232"/>
        <v>545.59613000000002</v>
      </c>
    </row>
    <row r="732" spans="1:12" s="60" customFormat="1" ht="16.5">
      <c r="A732" s="48" t="s">
        <v>67</v>
      </c>
      <c r="B732" s="23" t="s">
        <v>16</v>
      </c>
      <c r="C732" s="16" t="s">
        <v>68</v>
      </c>
      <c r="D732" s="17" t="s">
        <v>69</v>
      </c>
      <c r="E732" s="18" t="s">
        <v>24</v>
      </c>
      <c r="F732" s="19">
        <v>1</v>
      </c>
      <c r="G732" s="20">
        <f>(VLOOKUP(C732,Planilha7!A27:F4127,4,0)*1.2203)</f>
        <v>395.01110999999997</v>
      </c>
      <c r="H732" s="21">
        <f t="shared" si="229"/>
        <v>395.01110999999997</v>
      </c>
      <c r="I732" s="20">
        <f>(VLOOKUP(C732,Planilha7!A726:F4826,5,0)*1.2203)</f>
        <v>76.866697000000002</v>
      </c>
      <c r="J732" s="21">
        <f t="shared" si="230"/>
        <v>76.866697000000002</v>
      </c>
      <c r="K732" s="20">
        <f t="shared" si="231"/>
        <v>471.87780699999996</v>
      </c>
      <c r="L732" s="22">
        <f t="shared" si="232"/>
        <v>471.87780699999996</v>
      </c>
    </row>
    <row r="733" spans="1:12" s="60" customFormat="1" ht="16.5">
      <c r="A733" s="48" t="s">
        <v>70</v>
      </c>
      <c r="B733" s="23" t="s">
        <v>16</v>
      </c>
      <c r="C733" s="16" t="s">
        <v>71</v>
      </c>
      <c r="D733" s="17" t="s">
        <v>72</v>
      </c>
      <c r="E733" s="18" t="s">
        <v>31</v>
      </c>
      <c r="F733" s="19">
        <v>5.35</v>
      </c>
      <c r="G733" s="20">
        <f>(VLOOKUP(C733,Planilha7!A28:F4128,4,0)*1.2203)</f>
        <v>269.18597699999998</v>
      </c>
      <c r="H733" s="21">
        <f t="shared" si="229"/>
        <v>1440.1449769499998</v>
      </c>
      <c r="I733" s="20">
        <f>(VLOOKUP(C733,Planilha7!A727:F4827,5,0)*1.2203)</f>
        <v>115.293944</v>
      </c>
      <c r="J733" s="21">
        <f t="shared" si="230"/>
        <v>616.82260039999994</v>
      </c>
      <c r="K733" s="20">
        <f t="shared" si="231"/>
        <v>384.47992099999999</v>
      </c>
      <c r="L733" s="22">
        <f t="shared" si="232"/>
        <v>2056.9675773499998</v>
      </c>
    </row>
    <row r="734" spans="1:12" s="60" customFormat="1" ht="16.5">
      <c r="A734" s="48" t="s">
        <v>73</v>
      </c>
      <c r="B734" s="23" t="s">
        <v>16</v>
      </c>
      <c r="C734" s="16" t="s">
        <v>74</v>
      </c>
      <c r="D734" s="17" t="s">
        <v>75</v>
      </c>
      <c r="E734" s="18" t="s">
        <v>31</v>
      </c>
      <c r="F734" s="19">
        <v>72.930000000000007</v>
      </c>
      <c r="G734" s="20">
        <f>(VLOOKUP(C734,Planilha7!A29:F4129,4,0)*1.2203)</f>
        <v>235.542306</v>
      </c>
      <c r="H734" s="21">
        <f t="shared" si="229"/>
        <v>17178.100376580001</v>
      </c>
      <c r="I734" s="20">
        <f>(VLOOKUP(C734,Planilha7!A728:F4828,5,0)*1.2203)</f>
        <v>102.480794</v>
      </c>
      <c r="J734" s="21">
        <f t="shared" si="230"/>
        <v>7473.9243064200009</v>
      </c>
      <c r="K734" s="20">
        <f t="shared" si="231"/>
        <v>338.0231</v>
      </c>
      <c r="L734" s="22">
        <f t="shared" si="232"/>
        <v>24652.024683000003</v>
      </c>
    </row>
    <row r="735" spans="1:12" s="60" customFormat="1" ht="16.5">
      <c r="A735" s="48" t="s">
        <v>76</v>
      </c>
      <c r="B735" s="23" t="s">
        <v>16</v>
      </c>
      <c r="C735" s="16" t="s">
        <v>77</v>
      </c>
      <c r="D735" s="17" t="s">
        <v>78</v>
      </c>
      <c r="E735" s="18" t="s">
        <v>24</v>
      </c>
      <c r="F735" s="19">
        <v>1</v>
      </c>
      <c r="G735" s="20">
        <f>(VLOOKUP(C735,Planilha7!A30:F4130,4,0)*1.2203)</f>
        <v>6353.3333109999994</v>
      </c>
      <c r="H735" s="21">
        <f t="shared" si="229"/>
        <v>6353.3333109999994</v>
      </c>
      <c r="I735" s="20">
        <f>(VLOOKUP(C735,Planilha7!A729:F4829,5,0)*1.2203)</f>
        <v>286.72168799999997</v>
      </c>
      <c r="J735" s="21">
        <f t="shared" si="230"/>
        <v>286.72168799999997</v>
      </c>
      <c r="K735" s="20">
        <f t="shared" si="231"/>
        <v>6640.054998999999</v>
      </c>
      <c r="L735" s="22">
        <f t="shared" si="232"/>
        <v>6640.054998999999</v>
      </c>
    </row>
    <row r="736" spans="1:12" s="60" customFormat="1" ht="16.5">
      <c r="A736" s="48" t="s">
        <v>79</v>
      </c>
      <c r="B736" s="23" t="s">
        <v>16</v>
      </c>
      <c r="C736" s="16" t="s">
        <v>80</v>
      </c>
      <c r="D736" s="17" t="s">
        <v>81</v>
      </c>
      <c r="E736" s="18" t="s">
        <v>19</v>
      </c>
      <c r="F736" s="19">
        <v>38.368924792000001</v>
      </c>
      <c r="G736" s="20">
        <f>(VLOOKUP(C736,Planilha7!A31:F4131,4,0)*1.2203)</f>
        <v>18.231282</v>
      </c>
      <c r="H736" s="21">
        <f t="shared" si="229"/>
        <v>699.51468791974332</v>
      </c>
      <c r="I736" s="20">
        <f>(VLOOKUP(C736,Planilha7!A730:F4830,5,0)*1.2203)</f>
        <v>30.129207000000001</v>
      </c>
      <c r="J736" s="21">
        <f t="shared" si="230"/>
        <v>1156.0252774256001</v>
      </c>
      <c r="K736" s="20">
        <f t="shared" si="231"/>
        <v>48.360489000000001</v>
      </c>
      <c r="L736" s="22">
        <f t="shared" si="232"/>
        <v>1855.5399653453435</v>
      </c>
    </row>
    <row r="737" spans="1:12" s="60" customFormat="1" ht="16.5">
      <c r="A737" s="48" t="s">
        <v>82</v>
      </c>
      <c r="B737" s="23" t="s">
        <v>16</v>
      </c>
      <c r="C737" s="16" t="s">
        <v>83</v>
      </c>
      <c r="D737" s="17" t="s">
        <v>84</v>
      </c>
      <c r="E737" s="18" t="s">
        <v>24</v>
      </c>
      <c r="F737" s="19">
        <v>3</v>
      </c>
      <c r="G737" s="20">
        <f>(VLOOKUP(C737,Planilha7!A32:F4132,4,0)*1.2203)</f>
        <v>2819.25909</v>
      </c>
      <c r="H737" s="21">
        <f t="shared" si="229"/>
        <v>8457.7772700000005</v>
      </c>
      <c r="I737" s="20">
        <f>(VLOOKUP(C737,Planilha7!A731:F4831,5,0)*1.2203)</f>
        <v>266.45250499999997</v>
      </c>
      <c r="J737" s="21">
        <f t="shared" si="230"/>
        <v>799.35751499999992</v>
      </c>
      <c r="K737" s="20">
        <f t="shared" si="231"/>
        <v>3085.7115949999998</v>
      </c>
      <c r="L737" s="22">
        <f t="shared" si="232"/>
        <v>9257.1347849999984</v>
      </c>
    </row>
    <row r="738" spans="1:12" s="60" customFormat="1" ht="16.5">
      <c r="A738" s="48" t="s">
        <v>85</v>
      </c>
      <c r="B738" s="23" t="s">
        <v>16</v>
      </c>
      <c r="C738" s="16" t="s">
        <v>210</v>
      </c>
      <c r="D738" s="17" t="s">
        <v>211</v>
      </c>
      <c r="E738" s="18" t="s">
        <v>24</v>
      </c>
      <c r="F738" s="19">
        <v>1</v>
      </c>
      <c r="G738" s="20">
        <f>(VLOOKUP(C738,Planilha7!A33:F4133,4,0)*1.2203)</f>
        <v>3063.0750299999995</v>
      </c>
      <c r="H738" s="21">
        <f t="shared" si="229"/>
        <v>3063.0750299999995</v>
      </c>
      <c r="I738" s="20">
        <f>(VLOOKUP(C738,Planilha7!A732:F4832,5,0)*1.2203)</f>
        <v>822.71405700000003</v>
      </c>
      <c r="J738" s="21">
        <f t="shared" si="230"/>
        <v>822.71405700000003</v>
      </c>
      <c r="K738" s="20">
        <f t="shared" si="231"/>
        <v>3885.7890869999997</v>
      </c>
      <c r="L738" s="22">
        <f t="shared" si="232"/>
        <v>3885.7890869999997</v>
      </c>
    </row>
    <row r="739" spans="1:12" ht="16.5">
      <c r="A739" s="24"/>
      <c r="B739" s="25"/>
      <c r="C739" s="25"/>
      <c r="D739" s="26"/>
      <c r="E739" s="26"/>
      <c r="F739" s="26"/>
      <c r="G739" s="26"/>
      <c r="H739" s="26"/>
      <c r="I739" s="20"/>
      <c r="J739" s="26"/>
      <c r="K739" s="26"/>
      <c r="L739" s="26"/>
    </row>
    <row r="740" spans="1:12" ht="16.5">
      <c r="A740" s="34" t="s">
        <v>88</v>
      </c>
      <c r="B740" s="35"/>
      <c r="C740" s="35"/>
      <c r="D740" s="36" t="s">
        <v>89</v>
      </c>
      <c r="E740" s="35"/>
      <c r="F740" s="37"/>
      <c r="G740" s="38"/>
      <c r="H740" s="39">
        <f>SUM(H741:H755)</f>
        <v>23482.256988722002</v>
      </c>
      <c r="I740" s="38"/>
      <c r="J740" s="39">
        <f>SUM(J741:J755)</f>
        <v>10709.445835671999</v>
      </c>
      <c r="K740" s="39"/>
      <c r="L740" s="40">
        <f>SUM(L741:L755)</f>
        <v>34191.702824394</v>
      </c>
    </row>
    <row r="741" spans="1:12" s="60" customFormat="1" ht="16.5">
      <c r="A741" s="48" t="s">
        <v>90</v>
      </c>
      <c r="B741" s="23" t="s">
        <v>16</v>
      </c>
      <c r="C741" s="16" t="s">
        <v>91</v>
      </c>
      <c r="D741" s="17" t="s">
        <v>92</v>
      </c>
      <c r="E741" s="18" t="s">
        <v>24</v>
      </c>
      <c r="F741" s="19">
        <v>4</v>
      </c>
      <c r="G741" s="20">
        <f>(VLOOKUP(C741,Planilha7!A23:F4123,4,0)*1.2203)</f>
        <v>103.61567299999999</v>
      </c>
      <c r="H741" s="21">
        <f>F741*G741</f>
        <v>414.46269199999995</v>
      </c>
      <c r="I741" s="20">
        <f>(VLOOKUP(C741,Planilha7!A735:F4835,5,0)*1.2203)</f>
        <v>15.375779999999999</v>
      </c>
      <c r="J741" s="21">
        <f>F741*I741</f>
        <v>61.503119999999996</v>
      </c>
      <c r="K741" s="20">
        <f>G741+I741</f>
        <v>118.99145299999998</v>
      </c>
      <c r="L741" s="21">
        <f>F741*K741</f>
        <v>475.96581199999991</v>
      </c>
    </row>
    <row r="742" spans="1:12" s="60" customFormat="1" ht="16.5">
      <c r="A742" s="48" t="s">
        <v>93</v>
      </c>
      <c r="B742" s="23" t="s">
        <v>16</v>
      </c>
      <c r="C742" s="16" t="s">
        <v>94</v>
      </c>
      <c r="D742" s="17" t="s">
        <v>95</v>
      </c>
      <c r="E742" s="18" t="s">
        <v>24</v>
      </c>
      <c r="F742" s="19">
        <v>3</v>
      </c>
      <c r="G742" s="20">
        <f>(VLOOKUP(C742,Planilha7!A24:F4124,4,0)*1.2203)</f>
        <v>91.961807999999991</v>
      </c>
      <c r="H742" s="21">
        <f t="shared" ref="H742:H755" si="233">F742*G742</f>
        <v>275.88542399999994</v>
      </c>
      <c r="I742" s="20">
        <f>(VLOOKUP(C742,Planilha7!A736:F4836,5,0)*1.2203)</f>
        <v>15.375779999999999</v>
      </c>
      <c r="J742" s="21">
        <f t="shared" ref="J742:J755" si="234">F742*I742</f>
        <v>46.127339999999997</v>
      </c>
      <c r="K742" s="20">
        <f t="shared" ref="K742:K755" si="235">G742+I742</f>
        <v>107.33758799999998</v>
      </c>
      <c r="L742" s="21">
        <f t="shared" ref="L742:L755" si="236">F742*K742</f>
        <v>322.01276399999995</v>
      </c>
    </row>
    <row r="743" spans="1:12" s="60" customFormat="1" ht="16.5">
      <c r="A743" s="48" t="s">
        <v>96</v>
      </c>
      <c r="B743" s="23" t="s">
        <v>16</v>
      </c>
      <c r="C743" s="16" t="s">
        <v>97</v>
      </c>
      <c r="D743" s="17" t="s">
        <v>98</v>
      </c>
      <c r="E743" s="18" t="s">
        <v>24</v>
      </c>
      <c r="F743" s="19">
        <v>3</v>
      </c>
      <c r="G743" s="20">
        <f>(VLOOKUP(C743,Planilha7!A25:F4125,4,0)*1.2203)</f>
        <v>367.85943499999996</v>
      </c>
      <c r="H743" s="21">
        <f t="shared" si="233"/>
        <v>1103.578305</v>
      </c>
      <c r="I743" s="20">
        <f>(VLOOKUP(C743,Planilha7!A737:F4837,5,0)*1.2203)</f>
        <v>15.375779999999999</v>
      </c>
      <c r="J743" s="21">
        <f t="shared" si="234"/>
        <v>46.127339999999997</v>
      </c>
      <c r="K743" s="20">
        <f t="shared" si="235"/>
        <v>383.23521499999998</v>
      </c>
      <c r="L743" s="21">
        <f t="shared" si="236"/>
        <v>1149.705645</v>
      </c>
    </row>
    <row r="744" spans="1:12" s="60" customFormat="1" ht="33">
      <c r="A744" s="48" t="s">
        <v>99</v>
      </c>
      <c r="B744" s="23" t="s">
        <v>16</v>
      </c>
      <c r="C744" s="16" t="s">
        <v>100</v>
      </c>
      <c r="D744" s="17" t="s">
        <v>101</v>
      </c>
      <c r="E744" s="18" t="s">
        <v>24</v>
      </c>
      <c r="F744" s="19">
        <v>1</v>
      </c>
      <c r="G744" s="20">
        <f>(VLOOKUP(C744,Planilha7!A26:F4126,4,0)*1.2203)</f>
        <v>926.90327100000002</v>
      </c>
      <c r="H744" s="21">
        <f t="shared" si="233"/>
        <v>926.90327100000002</v>
      </c>
      <c r="I744" s="20">
        <f>(VLOOKUP(C744,Planilha7!A738:F4838,5,0)*1.2203)</f>
        <v>16.413034999999997</v>
      </c>
      <c r="J744" s="21">
        <f t="shared" si="234"/>
        <v>16.413034999999997</v>
      </c>
      <c r="K744" s="20">
        <f t="shared" si="235"/>
        <v>943.31630600000005</v>
      </c>
      <c r="L744" s="21">
        <f t="shared" si="236"/>
        <v>943.31630600000005</v>
      </c>
    </row>
    <row r="745" spans="1:12" s="60" customFormat="1" ht="33">
      <c r="A745" s="48" t="s">
        <v>102</v>
      </c>
      <c r="B745" s="23" t="s">
        <v>16</v>
      </c>
      <c r="C745" s="16" t="s">
        <v>103</v>
      </c>
      <c r="D745" s="17" t="s">
        <v>104</v>
      </c>
      <c r="E745" s="18" t="s">
        <v>24</v>
      </c>
      <c r="F745" s="19">
        <v>15</v>
      </c>
      <c r="G745" s="20">
        <f>(VLOOKUP(C745,Planilha7!A27:F4127,4,0)*1.2203)</f>
        <v>107.715881</v>
      </c>
      <c r="H745" s="21">
        <f t="shared" si="233"/>
        <v>1615.7382149999999</v>
      </c>
      <c r="I745" s="20">
        <f>(VLOOKUP(C745,Planilha7!A739:F4839,5,0)*1.2203)</f>
        <v>25.626300000000001</v>
      </c>
      <c r="J745" s="21">
        <f t="shared" si="234"/>
        <v>384.39449999999999</v>
      </c>
      <c r="K745" s="20">
        <f t="shared" si="235"/>
        <v>133.34218099999998</v>
      </c>
      <c r="L745" s="21">
        <f t="shared" si="236"/>
        <v>2000.1327149999997</v>
      </c>
    </row>
    <row r="746" spans="1:12" s="60" customFormat="1" ht="16.5">
      <c r="A746" s="48" t="s">
        <v>105</v>
      </c>
      <c r="B746" s="23" t="s">
        <v>21</v>
      </c>
      <c r="C746" s="16" t="s">
        <v>8534</v>
      </c>
      <c r="D746" s="17" t="s">
        <v>8535</v>
      </c>
      <c r="E746" s="18" t="s">
        <v>24</v>
      </c>
      <c r="F746" s="19">
        <v>1</v>
      </c>
      <c r="G746" s="20">
        <f>1232.17*1.2203</f>
        <v>1503.6170509999999</v>
      </c>
      <c r="H746" s="21">
        <f t="shared" si="233"/>
        <v>1503.6170509999999</v>
      </c>
      <c r="I746" s="20">
        <f>108.6*1.2203</f>
        <v>132.52457999999999</v>
      </c>
      <c r="J746" s="21">
        <f t="shared" si="234"/>
        <v>132.52457999999999</v>
      </c>
      <c r="K746" s="20">
        <f t="shared" si="235"/>
        <v>1636.141631</v>
      </c>
      <c r="L746" s="21">
        <f t="shared" si="236"/>
        <v>1636.141631</v>
      </c>
    </row>
    <row r="747" spans="1:12" s="60" customFormat="1" ht="16.5">
      <c r="A747" s="48" t="s">
        <v>106</v>
      </c>
      <c r="B747" s="23" t="s">
        <v>16</v>
      </c>
      <c r="C747" s="16" t="s">
        <v>107</v>
      </c>
      <c r="D747" s="17" t="s">
        <v>108</v>
      </c>
      <c r="E747" s="18" t="s">
        <v>31</v>
      </c>
      <c r="F747" s="19">
        <v>80</v>
      </c>
      <c r="G747" s="20">
        <f>(VLOOKUP(C747,Planilha7!A29:F4129,4,0)*1.2203)</f>
        <v>11.629458999999999</v>
      </c>
      <c r="H747" s="21">
        <f t="shared" si="233"/>
        <v>930.35671999999988</v>
      </c>
      <c r="I747" s="20">
        <f>(VLOOKUP(C747,Planilha7!A741:F4841,5,0)*1.2203)</f>
        <v>30.739357000000002</v>
      </c>
      <c r="J747" s="21">
        <f t="shared" si="234"/>
        <v>2459.1485600000001</v>
      </c>
      <c r="K747" s="20">
        <f t="shared" si="235"/>
        <v>42.368816000000002</v>
      </c>
      <c r="L747" s="21">
        <f t="shared" si="236"/>
        <v>3389.5052800000003</v>
      </c>
    </row>
    <row r="748" spans="1:12" s="60" customFormat="1" ht="16.5">
      <c r="A748" s="48" t="s">
        <v>109</v>
      </c>
      <c r="B748" s="23" t="s">
        <v>16</v>
      </c>
      <c r="C748" s="16" t="s">
        <v>188</v>
      </c>
      <c r="D748" s="17" t="s">
        <v>189</v>
      </c>
      <c r="E748" s="18" t="s">
        <v>112</v>
      </c>
      <c r="F748" s="19">
        <v>48</v>
      </c>
      <c r="G748" s="20">
        <f>(VLOOKUP(C748,Planilha7!A30:F4130,4,0)*1.2203)</f>
        <v>237.06768099999999</v>
      </c>
      <c r="H748" s="21">
        <f t="shared" si="233"/>
        <v>11379.248688</v>
      </c>
      <c r="I748" s="20">
        <f>(VLOOKUP(C748,Planilha7!A742:F4842,5,0)*1.2203)</f>
        <v>25.626300000000001</v>
      </c>
      <c r="J748" s="21">
        <f t="shared" si="234"/>
        <v>1230.0624</v>
      </c>
      <c r="K748" s="20">
        <f t="shared" si="235"/>
        <v>262.69398100000001</v>
      </c>
      <c r="L748" s="21">
        <f t="shared" si="236"/>
        <v>12609.311088</v>
      </c>
    </row>
    <row r="749" spans="1:12" s="60" customFormat="1" ht="16.5">
      <c r="A749" s="48" t="s">
        <v>113</v>
      </c>
      <c r="B749" s="23" t="s">
        <v>16</v>
      </c>
      <c r="C749" s="16" t="s">
        <v>114</v>
      </c>
      <c r="D749" s="17" t="s">
        <v>115</v>
      </c>
      <c r="E749" s="18" t="s">
        <v>31</v>
      </c>
      <c r="F749" s="19">
        <v>160</v>
      </c>
      <c r="G749" s="20">
        <f>(VLOOKUP(C749,Planilha7!A31:F4131,4,0)*1.2203)</f>
        <v>3.0995619999999997</v>
      </c>
      <c r="H749" s="21">
        <f t="shared" si="233"/>
        <v>495.92991999999992</v>
      </c>
      <c r="I749" s="20">
        <f>(VLOOKUP(C749,Planilha7!A743:F4843,5,0)*1.2203)</f>
        <v>2.0501039999999997</v>
      </c>
      <c r="J749" s="21">
        <f t="shared" si="234"/>
        <v>328.01663999999994</v>
      </c>
      <c r="K749" s="20">
        <f t="shared" si="235"/>
        <v>5.1496659999999999</v>
      </c>
      <c r="L749" s="21">
        <f t="shared" si="236"/>
        <v>823.94655999999998</v>
      </c>
    </row>
    <row r="750" spans="1:12" s="60" customFormat="1" ht="16.5">
      <c r="A750" s="48" t="s">
        <v>116</v>
      </c>
      <c r="B750" s="23" t="s">
        <v>16</v>
      </c>
      <c r="C750" s="16" t="s">
        <v>117</v>
      </c>
      <c r="D750" s="17" t="s">
        <v>118</v>
      </c>
      <c r="E750" s="18" t="s">
        <v>112</v>
      </c>
      <c r="F750" s="19">
        <v>16</v>
      </c>
      <c r="G750" s="20">
        <f>(VLOOKUP(C750,Planilha7!A32:F4132,4,0)*1.2203)</f>
        <v>13.716172</v>
      </c>
      <c r="H750" s="21">
        <f t="shared" si="233"/>
        <v>219.458752</v>
      </c>
      <c r="I750" s="20">
        <f>(VLOOKUP(C750,Planilha7!A744:F4844,5,0)*1.2203)</f>
        <v>15.375779999999999</v>
      </c>
      <c r="J750" s="21">
        <f t="shared" si="234"/>
        <v>246.01247999999998</v>
      </c>
      <c r="K750" s="20">
        <f t="shared" si="235"/>
        <v>29.091951999999999</v>
      </c>
      <c r="L750" s="21">
        <f t="shared" si="236"/>
        <v>465.47123199999999</v>
      </c>
    </row>
    <row r="751" spans="1:12" s="60" customFormat="1" ht="16.5">
      <c r="A751" s="48" t="s">
        <v>119</v>
      </c>
      <c r="B751" s="23" t="s">
        <v>16</v>
      </c>
      <c r="C751" s="16" t="s">
        <v>120</v>
      </c>
      <c r="D751" s="17" t="s">
        <v>121</v>
      </c>
      <c r="E751" s="18" t="s">
        <v>24</v>
      </c>
      <c r="F751" s="19">
        <v>5</v>
      </c>
      <c r="G751" s="20">
        <f>(VLOOKUP(C751,Planilha7!A33:F4133,4,0)*1.2203)</f>
        <v>14.765629999999998</v>
      </c>
      <c r="H751" s="21">
        <f t="shared" si="233"/>
        <v>73.828149999999994</v>
      </c>
      <c r="I751" s="20">
        <f>(VLOOKUP(C751,Planilha7!A745:F4845,5,0)*1.2203)</f>
        <v>10.25052</v>
      </c>
      <c r="J751" s="21">
        <f t="shared" si="234"/>
        <v>51.252600000000001</v>
      </c>
      <c r="K751" s="20">
        <f t="shared" si="235"/>
        <v>25.016149999999996</v>
      </c>
      <c r="L751" s="21">
        <f t="shared" si="236"/>
        <v>125.08074999999998</v>
      </c>
    </row>
    <row r="752" spans="1:12" s="60" customFormat="1" ht="16.5">
      <c r="A752" s="49" t="s">
        <v>122</v>
      </c>
      <c r="B752" s="61" t="s">
        <v>16</v>
      </c>
      <c r="C752" s="41" t="s">
        <v>123</v>
      </c>
      <c r="D752" s="17" t="s">
        <v>124</v>
      </c>
      <c r="E752" s="18" t="s">
        <v>31</v>
      </c>
      <c r="F752" s="42">
        <v>492.81</v>
      </c>
      <c r="G752" s="20">
        <f>(VLOOKUP(C752,Planilha7!A34:F4134,4,0)*1.2203)</f>
        <v>6.7970709999999999</v>
      </c>
      <c r="H752" s="21">
        <f t="shared" si="233"/>
        <v>3349.6645595099999</v>
      </c>
      <c r="I752" s="20">
        <f>(VLOOKUP(C752,Planilha7!A746:F4846,5,0)*1.2203)</f>
        <v>6.1503119999999996</v>
      </c>
      <c r="J752" s="21">
        <f t="shared" si="234"/>
        <v>3030.9352567199999</v>
      </c>
      <c r="K752" s="20">
        <f t="shared" si="235"/>
        <v>12.947382999999999</v>
      </c>
      <c r="L752" s="21">
        <f t="shared" si="236"/>
        <v>6380.5998162299993</v>
      </c>
    </row>
    <row r="753" spans="1:12" s="60" customFormat="1" ht="16.5">
      <c r="A753" s="48" t="s">
        <v>125</v>
      </c>
      <c r="B753" s="23" t="s">
        <v>16</v>
      </c>
      <c r="C753" s="16" t="s">
        <v>126</v>
      </c>
      <c r="D753" s="17" t="s">
        <v>127</v>
      </c>
      <c r="E753" s="18" t="s">
        <v>31</v>
      </c>
      <c r="F753" s="19">
        <v>6.3360000000000003</v>
      </c>
      <c r="G753" s="20">
        <f>(VLOOKUP(C753,Planilha7!A35:F4135,4,0)*1.2203)</f>
        <v>12.068766999999999</v>
      </c>
      <c r="H753" s="21">
        <f t="shared" si="233"/>
        <v>76.467707712000006</v>
      </c>
      <c r="I753" s="20">
        <f>(VLOOKUP(C753,Planilha7!A747:F4847,5,0)*1.2203)</f>
        <v>30.739357000000002</v>
      </c>
      <c r="J753" s="21">
        <f t="shared" si="234"/>
        <v>194.76456595200003</v>
      </c>
      <c r="K753" s="20">
        <f t="shared" si="235"/>
        <v>42.808123999999999</v>
      </c>
      <c r="L753" s="21">
        <f t="shared" si="236"/>
        <v>271.23227366399999</v>
      </c>
    </row>
    <row r="754" spans="1:12" s="60" customFormat="1" ht="16.5">
      <c r="A754" s="48" t="s">
        <v>128</v>
      </c>
      <c r="B754" s="23" t="s">
        <v>16</v>
      </c>
      <c r="C754" s="16" t="s">
        <v>129</v>
      </c>
      <c r="D754" s="17" t="s">
        <v>130</v>
      </c>
      <c r="E754" s="18" t="s">
        <v>31</v>
      </c>
      <c r="F754" s="19">
        <v>64.900000000000006</v>
      </c>
      <c r="G754" s="20">
        <f>(VLOOKUP(C754,Planilha7!A36:F4136,4,0)*1.2203)</f>
        <v>14.948675</v>
      </c>
      <c r="H754" s="21">
        <f t="shared" si="233"/>
        <v>970.16900750000002</v>
      </c>
      <c r="I754" s="20">
        <f>(VLOOKUP(C754,Planilha7!A748:F4848,5,0)*1.2203)</f>
        <v>35.876819999999995</v>
      </c>
      <c r="J754" s="21">
        <f t="shared" si="234"/>
        <v>2328.4056179999998</v>
      </c>
      <c r="K754" s="20">
        <f t="shared" si="235"/>
        <v>50.825494999999997</v>
      </c>
      <c r="L754" s="21">
        <f t="shared" si="236"/>
        <v>3298.5746254999999</v>
      </c>
    </row>
    <row r="755" spans="1:12" s="60" customFormat="1" ht="16.5">
      <c r="A755" s="48" t="s">
        <v>131</v>
      </c>
      <c r="B755" s="23" t="s">
        <v>16</v>
      </c>
      <c r="C755" s="16" t="s">
        <v>132</v>
      </c>
      <c r="D755" s="17" t="s">
        <v>133</v>
      </c>
      <c r="E755" s="18" t="s">
        <v>112</v>
      </c>
      <c r="F755" s="19">
        <v>6</v>
      </c>
      <c r="G755" s="20">
        <f>(VLOOKUP(C755,Planilha7!A37:F4137,4,0)*1.2203)</f>
        <v>24.491420999999999</v>
      </c>
      <c r="H755" s="21">
        <f t="shared" si="233"/>
        <v>146.94852599999999</v>
      </c>
      <c r="I755" s="20">
        <f>(VLOOKUP(C755,Planilha7!A749:F4849,5,0)*1.2203)</f>
        <v>25.626300000000001</v>
      </c>
      <c r="J755" s="21">
        <f t="shared" si="234"/>
        <v>153.7578</v>
      </c>
      <c r="K755" s="20">
        <f t="shared" si="235"/>
        <v>50.117721000000003</v>
      </c>
      <c r="L755" s="21">
        <f t="shared" si="236"/>
        <v>300.70632599999999</v>
      </c>
    </row>
    <row r="756" spans="1:12" ht="16.5">
      <c r="A756" s="24"/>
      <c r="B756" s="25"/>
      <c r="C756" s="25"/>
      <c r="D756" s="26"/>
      <c r="E756" s="26"/>
      <c r="F756" s="26"/>
      <c r="G756" s="26"/>
      <c r="H756" s="26"/>
      <c r="I756" s="20"/>
      <c r="J756" s="26"/>
      <c r="K756" s="26"/>
      <c r="L756" s="26"/>
    </row>
    <row r="757" spans="1:12" ht="16.5">
      <c r="A757" s="34" t="s">
        <v>134</v>
      </c>
      <c r="B757" s="35"/>
      <c r="C757" s="35"/>
      <c r="D757" s="36" t="s">
        <v>135</v>
      </c>
      <c r="E757" s="35"/>
      <c r="F757" s="37"/>
      <c r="G757" s="38"/>
      <c r="H757" s="39">
        <f>SUM(H758:H762)</f>
        <v>8261.30897</v>
      </c>
      <c r="I757" s="38"/>
      <c r="J757" s="39">
        <f>SUM(J758:J762)</f>
        <v>666.78412299999991</v>
      </c>
      <c r="K757" s="39"/>
      <c r="L757" s="40">
        <f>SUM(L758:L762)</f>
        <v>8928.0930929999995</v>
      </c>
    </row>
    <row r="758" spans="1:12" s="60" customFormat="1" ht="16.5">
      <c r="A758" s="48" t="s">
        <v>136</v>
      </c>
      <c r="B758" s="23" t="s">
        <v>16</v>
      </c>
      <c r="C758" s="16" t="s">
        <v>137</v>
      </c>
      <c r="D758" s="17" t="s">
        <v>138</v>
      </c>
      <c r="E758" s="18" t="s">
        <v>24</v>
      </c>
      <c r="F758" s="19">
        <v>4</v>
      </c>
      <c r="G758" s="20">
        <f>(VLOOKUP(C758,Planilha7!A23:F4123,4,0)*1.2203)</f>
        <v>261.339448</v>
      </c>
      <c r="H758" s="21">
        <f>F758*G758</f>
        <v>1045.357792</v>
      </c>
      <c r="I758" s="20">
        <f>(VLOOKUP(C758,Planilha7!A752:F4852,5,0)*1.2203)</f>
        <v>21.562701000000001</v>
      </c>
      <c r="J758" s="21">
        <f>F758*I758</f>
        <v>86.250804000000002</v>
      </c>
      <c r="K758" s="20">
        <f>G758+I758</f>
        <v>282.90214900000001</v>
      </c>
      <c r="L758" s="21">
        <f>F758*K758</f>
        <v>1131.608596</v>
      </c>
    </row>
    <row r="759" spans="1:12" s="60" customFormat="1" ht="16.5">
      <c r="A759" s="48" t="s">
        <v>139</v>
      </c>
      <c r="B759" s="23" t="s">
        <v>16</v>
      </c>
      <c r="C759" s="16" t="s">
        <v>140</v>
      </c>
      <c r="D759" s="17" t="s">
        <v>141</v>
      </c>
      <c r="E759" s="18" t="s">
        <v>24</v>
      </c>
      <c r="F759" s="19">
        <v>3</v>
      </c>
      <c r="G759" s="20">
        <f>(VLOOKUP(C759,Planilha7!A24:F4124,4,0)*1.2203)</f>
        <v>196.419488</v>
      </c>
      <c r="H759" s="21">
        <f t="shared" ref="H759:H762" si="237">F759*G759</f>
        <v>589.258464</v>
      </c>
      <c r="I759" s="20">
        <f>(VLOOKUP(C759,Planilha7!A753:F4853,5,0)*1.2203)</f>
        <v>21.562701000000001</v>
      </c>
      <c r="J759" s="21">
        <f t="shared" ref="J759:J762" si="238">F759*I759</f>
        <v>64.688102999999998</v>
      </c>
      <c r="K759" s="20">
        <f t="shared" ref="K759:K762" si="239">G759+I759</f>
        <v>217.98218900000001</v>
      </c>
      <c r="L759" s="21">
        <f t="shared" ref="L759:L762" si="240">F759*K759</f>
        <v>653.94656699999996</v>
      </c>
    </row>
    <row r="760" spans="1:12" s="60" customFormat="1" ht="48.75" customHeight="1">
      <c r="A760" s="49" t="s">
        <v>142</v>
      </c>
      <c r="B760" s="61" t="s">
        <v>16</v>
      </c>
      <c r="C760" s="41" t="s">
        <v>151</v>
      </c>
      <c r="D760" s="17" t="s">
        <v>152</v>
      </c>
      <c r="E760" s="18" t="s">
        <v>24</v>
      </c>
      <c r="F760" s="42">
        <v>30</v>
      </c>
      <c r="G760" s="20">
        <f>(VLOOKUP(C760,Planilha7!A25:F4125,4,0)*1.2203)</f>
        <v>7.4560329999999997</v>
      </c>
      <c r="H760" s="21">
        <f t="shared" si="237"/>
        <v>223.68098999999998</v>
      </c>
      <c r="I760" s="20">
        <f>(VLOOKUP(C760,Planilha7!A754:F4854,5,0)*1.2203)</f>
        <v>6.5774169999999996</v>
      </c>
      <c r="J760" s="21">
        <f t="shared" si="238"/>
        <v>197.32250999999999</v>
      </c>
      <c r="K760" s="20">
        <f t="shared" si="239"/>
        <v>14.033449999999998</v>
      </c>
      <c r="L760" s="21">
        <f t="shared" si="240"/>
        <v>421.00349999999997</v>
      </c>
    </row>
    <row r="761" spans="1:12" s="60" customFormat="1" ht="16.5">
      <c r="A761" s="48" t="s">
        <v>146</v>
      </c>
      <c r="B761" s="23" t="s">
        <v>16</v>
      </c>
      <c r="C761" s="16" t="s">
        <v>245</v>
      </c>
      <c r="D761" s="17" t="s">
        <v>246</v>
      </c>
      <c r="E761" s="18" t="s">
        <v>24</v>
      </c>
      <c r="F761" s="19">
        <v>2</v>
      </c>
      <c r="G761" s="20">
        <f>(VLOOKUP(C761,Planilha7!A26:F4126,4,0)*1.2203)</f>
        <v>1065.3951179999999</v>
      </c>
      <c r="H761" s="21">
        <f t="shared" si="237"/>
        <v>2130.7902359999998</v>
      </c>
      <c r="I761" s="20">
        <f>(VLOOKUP(C761,Planilha7!A755:F4855,5,0)*1.2203)</f>
        <v>54.217928999999998</v>
      </c>
      <c r="J761" s="21">
        <f t="shared" si="238"/>
        <v>108.435858</v>
      </c>
      <c r="K761" s="20">
        <f t="shared" si="239"/>
        <v>1119.6130469999998</v>
      </c>
      <c r="L761" s="21">
        <f t="shared" si="240"/>
        <v>2239.2260939999996</v>
      </c>
    </row>
    <row r="762" spans="1:12" s="60" customFormat="1" ht="16.5">
      <c r="A762" s="48" t="s">
        <v>150</v>
      </c>
      <c r="B762" s="23" t="s">
        <v>21</v>
      </c>
      <c r="C762" s="16" t="s">
        <v>231</v>
      </c>
      <c r="D762" s="17" t="s">
        <v>232</v>
      </c>
      <c r="E762" s="18" t="s">
        <v>24</v>
      </c>
      <c r="F762" s="19">
        <v>2</v>
      </c>
      <c r="G762" s="20">
        <f>1750.48*1.2203</f>
        <v>2136.1107440000001</v>
      </c>
      <c r="H762" s="21">
        <f t="shared" si="237"/>
        <v>4272.2214880000001</v>
      </c>
      <c r="I762" s="20">
        <f>86.08*1.2203</f>
        <v>105.04342399999999</v>
      </c>
      <c r="J762" s="21">
        <f t="shared" si="238"/>
        <v>210.08684799999997</v>
      </c>
      <c r="K762" s="20">
        <f t="shared" si="239"/>
        <v>2241.154168</v>
      </c>
      <c r="L762" s="21">
        <f t="shared" si="240"/>
        <v>4482.3083360000001</v>
      </c>
    </row>
    <row r="763" spans="1:12" ht="16.5">
      <c r="A763" s="24"/>
      <c r="B763" s="25"/>
      <c r="C763" s="25"/>
      <c r="D763" s="26"/>
      <c r="E763" s="26"/>
      <c r="F763" s="26"/>
      <c r="G763" s="26"/>
      <c r="H763" s="26"/>
      <c r="I763" s="20"/>
      <c r="J763" s="26"/>
      <c r="K763" s="26"/>
      <c r="L763" s="26"/>
    </row>
    <row r="764" spans="1:12" ht="16.5">
      <c r="A764" s="27" t="s">
        <v>156</v>
      </c>
      <c r="B764" s="28"/>
      <c r="C764" s="28"/>
      <c r="D764" s="29" t="s">
        <v>157</v>
      </c>
      <c r="E764" s="28"/>
      <c r="F764" s="30"/>
      <c r="G764" s="31"/>
      <c r="H764" s="32">
        <f>SUM(H765:H772)</f>
        <v>78568.117676477996</v>
      </c>
      <c r="I764" s="31"/>
      <c r="J764" s="32">
        <f>SUM(J765:J772)</f>
        <v>6160.1416010696594</v>
      </c>
      <c r="K764" s="32"/>
      <c r="L764" s="33">
        <f>SUM(L765:L772)</f>
        <v>84728.259277547651</v>
      </c>
    </row>
    <row r="765" spans="1:12" s="60" customFormat="1" ht="16.5">
      <c r="A765" s="48" t="s">
        <v>158</v>
      </c>
      <c r="B765" s="23" t="s">
        <v>16</v>
      </c>
      <c r="C765" s="16" t="s">
        <v>159</v>
      </c>
      <c r="D765" s="17" t="s">
        <v>160</v>
      </c>
      <c r="E765" s="18" t="s">
        <v>44</v>
      </c>
      <c r="F765" s="19">
        <v>2.4675655343795002</v>
      </c>
      <c r="G765" s="20">
        <f>(VLOOKUP(C765,Planilha7!A23:F4123,4,0)*1.2203)</f>
        <v>0</v>
      </c>
      <c r="H765" s="21">
        <f>F765*G765</f>
        <v>0</v>
      </c>
      <c r="I765" s="20">
        <f>(VLOOKUP(C765,Planilha7!A132:F4232,5,0)*1.2203)</f>
        <v>19.073288999999999</v>
      </c>
      <c r="J765" s="21">
        <f>F765*I765</f>
        <v>47.064590563659642</v>
      </c>
      <c r="K765" s="20">
        <f>G765+I765</f>
        <v>19.073288999999999</v>
      </c>
      <c r="L765" s="22">
        <f>F765*K765</f>
        <v>47.064590563659642</v>
      </c>
    </row>
    <row r="766" spans="1:12" s="60" customFormat="1" ht="16.5">
      <c r="A766" s="48" t="s">
        <v>161</v>
      </c>
      <c r="B766" s="23" t="s">
        <v>16</v>
      </c>
      <c r="C766" s="16" t="s">
        <v>192</v>
      </c>
      <c r="D766" s="17" t="s">
        <v>193</v>
      </c>
      <c r="E766" s="18" t="s">
        <v>44</v>
      </c>
      <c r="F766" s="19">
        <v>0.16400000000000001</v>
      </c>
      <c r="G766" s="20">
        <f>(VLOOKUP(C766,Planilha7!A24:F4124,4,0)*1.2203)</f>
        <v>311.969695</v>
      </c>
      <c r="H766" s="21">
        <f t="shared" ref="H766:H772" si="241">F766*G766</f>
        <v>51.163029980000005</v>
      </c>
      <c r="I766" s="20">
        <f>(VLOOKUP(C766,Planilha7!A133:F4233,5,0)*1.2203)</f>
        <v>51.106164</v>
      </c>
      <c r="J766" s="21">
        <f t="shared" ref="J766:J772" si="242">F766*I766</f>
        <v>8.3814108960000002</v>
      </c>
      <c r="K766" s="20">
        <f t="shared" ref="K766:K772" si="243">G766+I766</f>
        <v>363.07585899999998</v>
      </c>
      <c r="L766" s="22">
        <f t="shared" ref="L766:L772" si="244">F766*K766</f>
        <v>59.544440875999996</v>
      </c>
    </row>
    <row r="767" spans="1:12" s="60" customFormat="1" ht="16.5">
      <c r="A767" s="48" t="s">
        <v>164</v>
      </c>
      <c r="B767" s="23" t="s">
        <v>16</v>
      </c>
      <c r="C767" s="16" t="s">
        <v>165</v>
      </c>
      <c r="D767" s="17" t="s">
        <v>166</v>
      </c>
      <c r="E767" s="18" t="s">
        <v>19</v>
      </c>
      <c r="F767" s="19">
        <v>5.25</v>
      </c>
      <c r="G767" s="20">
        <f>(VLOOKUP(C767,Planilha7!A25:F4125,4,0)*1.2203)</f>
        <v>0</v>
      </c>
      <c r="H767" s="21">
        <f t="shared" si="241"/>
        <v>0</v>
      </c>
      <c r="I767" s="20">
        <f>(VLOOKUP(C767,Planilha7!A134:F4234,5,0)*1.2203)</f>
        <v>45.285332999999994</v>
      </c>
      <c r="J767" s="21">
        <f t="shared" si="242"/>
        <v>237.74799824999997</v>
      </c>
      <c r="K767" s="20">
        <f t="shared" si="243"/>
        <v>45.285332999999994</v>
      </c>
      <c r="L767" s="22">
        <f t="shared" si="244"/>
        <v>237.74799824999997</v>
      </c>
    </row>
    <row r="768" spans="1:12" s="60" customFormat="1" ht="16.5">
      <c r="A768" s="48" t="s">
        <v>167</v>
      </c>
      <c r="B768" s="23" t="s">
        <v>21</v>
      </c>
      <c r="C768" s="16" t="s">
        <v>235</v>
      </c>
      <c r="D768" s="17" t="s">
        <v>236</v>
      </c>
      <c r="E768" s="18" t="s">
        <v>31</v>
      </c>
      <c r="F768" s="19">
        <v>53.94</v>
      </c>
      <c r="G768" s="20">
        <f>492.129*1.2203</f>
        <v>600.54501870000001</v>
      </c>
      <c r="H768" s="21">
        <f t="shared" si="241"/>
        <v>32393.398308677999</v>
      </c>
      <c r="I768" s="20">
        <f>18.37*1.2203</f>
        <v>22.416910999999999</v>
      </c>
      <c r="J768" s="21">
        <f t="shared" si="242"/>
        <v>1209.1681793399998</v>
      </c>
      <c r="K768" s="20">
        <f t="shared" si="243"/>
        <v>622.96192970000004</v>
      </c>
      <c r="L768" s="22">
        <f t="shared" si="244"/>
        <v>33602.566488017997</v>
      </c>
    </row>
    <row r="769" spans="1:15" s="60" customFormat="1" ht="16.5">
      <c r="A769" s="48" t="s">
        <v>170</v>
      </c>
      <c r="B769" s="23" t="s">
        <v>21</v>
      </c>
      <c r="C769" s="16" t="s">
        <v>237</v>
      </c>
      <c r="D769" s="17" t="s">
        <v>238</v>
      </c>
      <c r="E769" s="18" t="s">
        <v>31</v>
      </c>
      <c r="F769" s="19">
        <v>3.95</v>
      </c>
      <c r="G769" s="20">
        <f>572.5*1.2203</f>
        <v>698.62175000000002</v>
      </c>
      <c r="H769" s="21">
        <f t="shared" si="241"/>
        <v>2759.5559125</v>
      </c>
      <c r="I769" s="20">
        <f>22.81*1.2203</f>
        <v>27.835042999999995</v>
      </c>
      <c r="J769" s="21">
        <f t="shared" si="242"/>
        <v>109.94841984999999</v>
      </c>
      <c r="K769" s="20">
        <f t="shared" si="243"/>
        <v>726.45679300000006</v>
      </c>
      <c r="L769" s="22">
        <f t="shared" si="244"/>
        <v>2869.5043323500004</v>
      </c>
    </row>
    <row r="770" spans="1:15" s="60" customFormat="1" ht="16.5">
      <c r="A770" s="48" t="s">
        <v>200</v>
      </c>
      <c r="B770" s="23" t="s">
        <v>21</v>
      </c>
      <c r="C770" s="16" t="s">
        <v>310</v>
      </c>
      <c r="D770" s="17" t="s">
        <v>311</v>
      </c>
      <c r="E770" s="18" t="s">
        <v>31</v>
      </c>
      <c r="F770" s="19">
        <v>28.27</v>
      </c>
      <c r="G770" s="20">
        <f>1255.52*1.2203</f>
        <v>1532.111056</v>
      </c>
      <c r="H770" s="21">
        <f t="shared" si="241"/>
        <v>43312.779553119995</v>
      </c>
      <c r="I770" s="20">
        <f>33.57*1.2203</f>
        <v>40.965471000000001</v>
      </c>
      <c r="J770" s="21">
        <f t="shared" si="242"/>
        <v>1158.0938651700001</v>
      </c>
      <c r="K770" s="20">
        <f t="shared" si="243"/>
        <v>1573.0765269999999</v>
      </c>
      <c r="L770" s="22">
        <f t="shared" si="244"/>
        <v>44470.873418290001</v>
      </c>
    </row>
    <row r="771" spans="1:15" s="60" customFormat="1" ht="16.5">
      <c r="A771" s="48" t="s">
        <v>201</v>
      </c>
      <c r="B771" s="23" t="s">
        <v>21</v>
      </c>
      <c r="C771" s="16" t="s">
        <v>194</v>
      </c>
      <c r="D771" s="17" t="s">
        <v>195</v>
      </c>
      <c r="E771" s="18" t="s">
        <v>24</v>
      </c>
      <c r="F771" s="19">
        <v>1</v>
      </c>
      <c r="G771" s="20">
        <f>41.974*1.2203</f>
        <v>51.220872199999995</v>
      </c>
      <c r="H771" s="21">
        <f t="shared" si="241"/>
        <v>51.220872199999995</v>
      </c>
      <c r="I771" s="20">
        <f>1.29*1.2203</f>
        <v>1.574187</v>
      </c>
      <c r="J771" s="21">
        <f t="shared" si="242"/>
        <v>1.574187</v>
      </c>
      <c r="K771" s="20">
        <f t="shared" si="243"/>
        <v>52.795059199999997</v>
      </c>
      <c r="L771" s="22">
        <f t="shared" si="244"/>
        <v>52.795059199999997</v>
      </c>
    </row>
    <row r="772" spans="1:15" s="60" customFormat="1" ht="34.5" customHeight="1">
      <c r="A772" s="49" t="s">
        <v>219</v>
      </c>
      <c r="B772" s="50" t="s">
        <v>21</v>
      </c>
      <c r="C772" s="16" t="s">
        <v>320</v>
      </c>
      <c r="D772" s="17" t="s">
        <v>321</v>
      </c>
      <c r="E772" s="18" t="s">
        <v>24</v>
      </c>
      <c r="F772" s="19">
        <v>15</v>
      </c>
      <c r="G772" s="20">
        <f>0*1.2203</f>
        <v>0</v>
      </c>
      <c r="H772" s="21">
        <f t="shared" si="241"/>
        <v>0</v>
      </c>
      <c r="I772" s="20">
        <f>185.1*1.2203</f>
        <v>225.87752999999998</v>
      </c>
      <c r="J772" s="21">
        <f t="shared" si="242"/>
        <v>3388.1629499999999</v>
      </c>
      <c r="K772" s="20">
        <f t="shared" si="243"/>
        <v>225.87752999999998</v>
      </c>
      <c r="L772" s="22">
        <f t="shared" si="244"/>
        <v>3388.1629499999999</v>
      </c>
    </row>
    <row r="773" spans="1:15" ht="16.5">
      <c r="A773" s="43"/>
      <c r="B773" s="44"/>
      <c r="C773" s="44"/>
      <c r="D773" s="45"/>
      <c r="E773" s="45"/>
      <c r="F773" s="46"/>
      <c r="G773" s="47"/>
      <c r="H773" s="47"/>
      <c r="I773" s="47"/>
      <c r="J773" s="47"/>
      <c r="K773" s="47"/>
      <c r="L773" s="47"/>
    </row>
    <row r="774" spans="1:15" ht="18">
      <c r="A774" s="197" t="s">
        <v>171</v>
      </c>
      <c r="B774" s="197"/>
      <c r="C774" s="197"/>
      <c r="D774" s="197"/>
      <c r="E774" s="197"/>
      <c r="F774" s="197"/>
      <c r="G774" s="198">
        <f>ROUND(H715+H726+H764,2)</f>
        <v>156293.73000000001</v>
      </c>
      <c r="H774" s="198"/>
      <c r="I774" s="198">
        <f>ROUND(J715+J726+J764,2)</f>
        <v>30809.83</v>
      </c>
      <c r="J774" s="198"/>
      <c r="K774" s="198">
        <f>SUM(L715+L726+L764)</f>
        <v>187103.56068936764</v>
      </c>
      <c r="L774" s="198"/>
      <c r="M774" s="168">
        <f>I774+G774</f>
        <v>187103.56</v>
      </c>
    </row>
    <row r="775" spans="1:15">
      <c r="A775" s="200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2"/>
      <c r="M775" s="167">
        <f>M774-K774</f>
        <v>-6.8936764728277922E-4</v>
      </c>
    </row>
    <row r="776" spans="1:15" ht="15.75">
      <c r="A776" s="203" t="s">
        <v>312</v>
      </c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203"/>
    </row>
    <row r="777" spans="1:15" ht="16.5">
      <c r="A777" s="29" t="s">
        <v>13</v>
      </c>
      <c r="B777" s="29"/>
      <c r="C777" s="29"/>
      <c r="D777" s="29" t="s">
        <v>14</v>
      </c>
      <c r="E777" s="29"/>
      <c r="F777" s="29"/>
      <c r="G777" s="29"/>
      <c r="H777" s="32">
        <f>H778</f>
        <v>10003.550023808</v>
      </c>
      <c r="I777" s="29"/>
      <c r="J777" s="32">
        <f>J778</f>
        <v>2987.238778726</v>
      </c>
      <c r="K777" s="29"/>
      <c r="L777" s="32">
        <f>L778</f>
        <v>12990.788802534</v>
      </c>
    </row>
    <row r="778" spans="1:15" ht="15" customHeight="1">
      <c r="A778" s="34" t="s">
        <v>15</v>
      </c>
      <c r="B778" s="35"/>
      <c r="C778" s="35"/>
      <c r="D778" s="36" t="s">
        <v>173</v>
      </c>
      <c r="E778" s="35"/>
      <c r="F778" s="37"/>
      <c r="G778" s="38"/>
      <c r="H778" s="39">
        <f>SUM(H779:H789)</f>
        <v>10003.550023808</v>
      </c>
      <c r="I778" s="38"/>
      <c r="J778" s="39">
        <f>SUM(J779:J789)</f>
        <v>2987.238778726</v>
      </c>
      <c r="K778" s="39"/>
      <c r="L778" s="40">
        <f>SUM(L779:L789)</f>
        <v>12990.788802534</v>
      </c>
    </row>
    <row r="779" spans="1:15" ht="15" customHeight="1">
      <c r="A779" s="154" t="s">
        <v>174</v>
      </c>
      <c r="B779" s="68" t="s">
        <v>16</v>
      </c>
      <c r="C779" s="16" t="s">
        <v>17</v>
      </c>
      <c r="D779" s="17" t="s">
        <v>18</v>
      </c>
      <c r="E779" s="18" t="s">
        <v>19</v>
      </c>
      <c r="F779" s="19">
        <v>6</v>
      </c>
      <c r="G779" s="20">
        <f>(VLOOKUP(C779,Planilha7!A33:F4133,4,0)*1.2203)</f>
        <v>691.81247599999995</v>
      </c>
      <c r="H779" s="21">
        <f>F779*G779</f>
        <v>4150.8748559999995</v>
      </c>
      <c r="I779" s="20">
        <f>(VLOOKUP(C779,Planilha7!A133:F4233,5,0)*1.2203)</f>
        <v>93.853272999999987</v>
      </c>
      <c r="J779" s="21">
        <f>F779*I779</f>
        <v>563.1196379999999</v>
      </c>
      <c r="K779" s="20">
        <f>G779+I779</f>
        <v>785.66574899999989</v>
      </c>
      <c r="L779" s="51">
        <f>F779*K779</f>
        <v>4713.9944939999996</v>
      </c>
    </row>
    <row r="780" spans="1:15" ht="16.5">
      <c r="A780" s="154" t="s">
        <v>175</v>
      </c>
      <c r="B780" s="68" t="s">
        <v>21</v>
      </c>
      <c r="C780" s="16" t="s">
        <v>22</v>
      </c>
      <c r="D780" s="17" t="s">
        <v>23</v>
      </c>
      <c r="E780" s="18" t="s">
        <v>24</v>
      </c>
      <c r="F780" s="19">
        <v>1</v>
      </c>
      <c r="G780" s="20">
        <f>1515.5*1.2203</f>
        <v>1849.36465</v>
      </c>
      <c r="H780" s="21">
        <f t="shared" ref="H780:H789" si="245">F780*G780</f>
        <v>1849.36465</v>
      </c>
      <c r="I780" s="20">
        <f>394.785*1.2203</f>
        <v>481.75613550000003</v>
      </c>
      <c r="J780" s="21">
        <f t="shared" ref="J780:J789" si="246">F780*I780</f>
        <v>481.75613550000003</v>
      </c>
      <c r="K780" s="20">
        <f t="shared" ref="K780:K789" si="247">G780+I780</f>
        <v>2331.1207855000002</v>
      </c>
      <c r="L780" s="51">
        <f t="shared" ref="L780:L789" si="248">F780*K780</f>
        <v>2331.1207855000002</v>
      </c>
    </row>
    <row r="781" spans="1:15" ht="16.5">
      <c r="A781" s="154" t="s">
        <v>176</v>
      </c>
      <c r="B781" s="68" t="s">
        <v>21</v>
      </c>
      <c r="C781" s="16" t="s">
        <v>26</v>
      </c>
      <c r="D781" s="17" t="s">
        <v>27</v>
      </c>
      <c r="E781" s="18" t="s">
        <v>24</v>
      </c>
      <c r="F781" s="19">
        <v>1</v>
      </c>
      <c r="G781" s="20">
        <f>1786.77*1.2203</f>
        <v>2180.3954309999999</v>
      </c>
      <c r="H781" s="21">
        <f t="shared" si="245"/>
        <v>2180.3954309999999</v>
      </c>
      <c r="I781" s="20">
        <f>291.06*1.2203</f>
        <v>355.18051800000001</v>
      </c>
      <c r="J781" s="21">
        <f t="shared" si="246"/>
        <v>355.18051800000001</v>
      </c>
      <c r="K781" s="20">
        <f t="shared" si="247"/>
        <v>2535.575949</v>
      </c>
      <c r="L781" s="51">
        <f t="shared" si="248"/>
        <v>2535.575949</v>
      </c>
      <c r="N781" s="153"/>
    </row>
    <row r="782" spans="1:15" ht="16.5">
      <c r="A782" s="154" t="s">
        <v>177</v>
      </c>
      <c r="B782" s="68" t="s">
        <v>16</v>
      </c>
      <c r="C782" s="16" t="s">
        <v>29</v>
      </c>
      <c r="D782" s="17" t="s">
        <v>30</v>
      </c>
      <c r="E782" s="18" t="s">
        <v>31</v>
      </c>
      <c r="F782" s="19">
        <v>12.276</v>
      </c>
      <c r="G782" s="20">
        <f>(VLOOKUP(C782,Planilha7!A36:F4136,4,0)*1.2203)</f>
        <v>128.87588299999999</v>
      </c>
      <c r="H782" s="21">
        <f t="shared" si="245"/>
        <v>1582.0803397079999</v>
      </c>
      <c r="I782" s="20">
        <f>(VLOOKUP(C782,Planilha7!A136:F4236,5,0)*1.2203)</f>
        <v>18.450935999999999</v>
      </c>
      <c r="J782" s="21">
        <f t="shared" si="246"/>
        <v>226.50369033599998</v>
      </c>
      <c r="K782" s="20">
        <f t="shared" si="247"/>
        <v>147.326819</v>
      </c>
      <c r="L782" s="51">
        <f t="shared" si="248"/>
        <v>1808.584030044</v>
      </c>
      <c r="M782" s="57"/>
      <c r="N782" s="57"/>
      <c r="O782" s="57"/>
    </row>
    <row r="783" spans="1:15" ht="33">
      <c r="A783" s="154" t="s">
        <v>180</v>
      </c>
      <c r="B783" s="68" t="s">
        <v>16</v>
      </c>
      <c r="C783" s="16" t="s">
        <v>33</v>
      </c>
      <c r="D783" s="17" t="s">
        <v>34</v>
      </c>
      <c r="E783" s="18" t="s">
        <v>31</v>
      </c>
      <c r="F783" s="19">
        <v>3.2</v>
      </c>
      <c r="G783" s="20">
        <f>(VLOOKUP(C783,Planilha7!A37:F4137,4,0)*1.2203)</f>
        <v>5.0032299999999994</v>
      </c>
      <c r="H783" s="21">
        <f t="shared" si="245"/>
        <v>16.010335999999999</v>
      </c>
      <c r="I783" s="20">
        <f>(VLOOKUP(C783,Planilha7!A137:F4237,5,0)*1.2203)</f>
        <v>2.8188930000000001</v>
      </c>
      <c r="J783" s="21">
        <f t="shared" si="246"/>
        <v>9.0204576000000003</v>
      </c>
      <c r="K783" s="20">
        <f t="shared" si="247"/>
        <v>7.8221229999999995</v>
      </c>
      <c r="L783" s="51">
        <f t="shared" si="248"/>
        <v>25.030793599999999</v>
      </c>
      <c r="M783" s="58"/>
      <c r="N783" s="58"/>
      <c r="O783" s="59"/>
    </row>
    <row r="784" spans="1:15" ht="33">
      <c r="A784" s="154" t="s">
        <v>181</v>
      </c>
      <c r="B784" s="68" t="s">
        <v>16</v>
      </c>
      <c r="C784" s="16" t="s">
        <v>36</v>
      </c>
      <c r="D784" s="17" t="s">
        <v>37</v>
      </c>
      <c r="E784" s="18" t="s">
        <v>24</v>
      </c>
      <c r="F784" s="19">
        <v>1</v>
      </c>
      <c r="G784" s="20">
        <f>(VLOOKUP(C784,Planilha7!A38:F4138,4,0)*1.2203)</f>
        <v>105.29968700000001</v>
      </c>
      <c r="H784" s="21">
        <f t="shared" si="245"/>
        <v>105.29968700000001</v>
      </c>
      <c r="I784" s="20">
        <f>(VLOOKUP(C784,Planilha7!A138:F4238,5,0)*1.2203)</f>
        <v>23.063669999999998</v>
      </c>
      <c r="J784" s="21">
        <f t="shared" si="246"/>
        <v>23.063669999999998</v>
      </c>
      <c r="K784" s="20">
        <f t="shared" si="247"/>
        <v>128.36335700000001</v>
      </c>
      <c r="L784" s="51">
        <f t="shared" si="248"/>
        <v>128.36335700000001</v>
      </c>
      <c r="M784" s="149"/>
      <c r="N784" s="149"/>
      <c r="O784" s="149"/>
    </row>
    <row r="785" spans="1:15" ht="16.5">
      <c r="A785" s="154" t="s">
        <v>184</v>
      </c>
      <c r="B785" s="68" t="s">
        <v>16</v>
      </c>
      <c r="C785" s="16" t="s">
        <v>39</v>
      </c>
      <c r="D785" s="17" t="s">
        <v>40</v>
      </c>
      <c r="E785" s="18" t="s">
        <v>19</v>
      </c>
      <c r="F785" s="19">
        <v>9.4499999999999993</v>
      </c>
      <c r="G785" s="20">
        <f>(VLOOKUP(C785,Planilha7!A39:F4139,4,0)*1.2203)</f>
        <v>0</v>
      </c>
      <c r="H785" s="21">
        <f t="shared" si="245"/>
        <v>0</v>
      </c>
      <c r="I785" s="20">
        <f>(VLOOKUP(C785,Planilha7!A139:F4239,5,0)*1.2203)</f>
        <v>31.703393999999999</v>
      </c>
      <c r="J785" s="21">
        <f t="shared" si="246"/>
        <v>299.59707329999998</v>
      </c>
      <c r="K785" s="20">
        <f t="shared" si="247"/>
        <v>31.703393999999999</v>
      </c>
      <c r="L785" s="51">
        <f t="shared" si="248"/>
        <v>299.59707329999998</v>
      </c>
      <c r="M785" s="150"/>
      <c r="N785" s="150"/>
      <c r="O785" s="150"/>
    </row>
    <row r="786" spans="1:15" ht="16.5">
      <c r="A786" s="154" t="s">
        <v>223</v>
      </c>
      <c r="B786" s="68" t="s">
        <v>16</v>
      </c>
      <c r="C786" s="16" t="s">
        <v>203</v>
      </c>
      <c r="D786" s="17" t="s">
        <v>204</v>
      </c>
      <c r="E786" s="18" t="s">
        <v>19</v>
      </c>
      <c r="F786" s="19">
        <v>1.5</v>
      </c>
      <c r="G786" s="20">
        <f>(VLOOKUP(C786,Planilha7!A40:F4140,4,0)*1.2203)</f>
        <v>49.251307999999995</v>
      </c>
      <c r="H786" s="21">
        <f t="shared" si="245"/>
        <v>73.876961999999992</v>
      </c>
      <c r="I786" s="20">
        <f>(VLOOKUP(C786,Planilha7!A140:F4240,5,0)*1.2203)</f>
        <v>36.011052999999997</v>
      </c>
      <c r="J786" s="21">
        <f t="shared" si="246"/>
        <v>54.016579499999992</v>
      </c>
      <c r="K786" s="20">
        <f t="shared" si="247"/>
        <v>85.262360999999999</v>
      </c>
      <c r="L786" s="51">
        <f t="shared" si="248"/>
        <v>127.8935415</v>
      </c>
      <c r="M786" s="151"/>
      <c r="N786" s="151"/>
      <c r="O786" s="151"/>
    </row>
    <row r="787" spans="1:15" ht="16.5">
      <c r="A787" s="154" t="s">
        <v>224</v>
      </c>
      <c r="B787" s="68" t="s">
        <v>16</v>
      </c>
      <c r="C787" s="16" t="s">
        <v>46</v>
      </c>
      <c r="D787" s="17" t="s">
        <v>47</v>
      </c>
      <c r="E787" s="18" t="s">
        <v>44</v>
      </c>
      <c r="F787" s="19">
        <v>14.3592</v>
      </c>
      <c r="G787" s="20">
        <f>(VLOOKUP(C787,Planilha7!A41:F4141,4,0)*1.2203)</f>
        <v>0</v>
      </c>
      <c r="H787" s="21">
        <f t="shared" si="245"/>
        <v>0</v>
      </c>
      <c r="I787" s="20">
        <f>(VLOOKUP(C787,Planilha7!A141:F4241,5,0)*1.2203)</f>
        <v>61.320074999999996</v>
      </c>
      <c r="J787" s="21">
        <f t="shared" si="246"/>
        <v>880.50722093999991</v>
      </c>
      <c r="K787" s="20">
        <f t="shared" si="247"/>
        <v>61.320074999999996</v>
      </c>
      <c r="L787" s="51">
        <f t="shared" si="248"/>
        <v>880.50722093999991</v>
      </c>
      <c r="M787" s="152"/>
      <c r="N787" s="152"/>
      <c r="O787" s="152"/>
    </row>
    <row r="788" spans="1:15" ht="16.5">
      <c r="A788" s="154" t="s">
        <v>225</v>
      </c>
      <c r="B788" s="68" t="s">
        <v>16</v>
      </c>
      <c r="C788" s="16" t="s">
        <v>182</v>
      </c>
      <c r="D788" s="17" t="s">
        <v>183</v>
      </c>
      <c r="E788" s="18" t="s">
        <v>44</v>
      </c>
      <c r="F788" s="19">
        <v>0.4</v>
      </c>
      <c r="G788" s="20">
        <f>(VLOOKUP(C788,Planilha7!A42:F4142,4,0)*1.2203)</f>
        <v>0</v>
      </c>
      <c r="H788" s="21">
        <f t="shared" si="245"/>
        <v>0</v>
      </c>
      <c r="I788" s="20">
        <f>(VLOOKUP(C788,Planilha7!A142:F4242,5,0)*1.2203)</f>
        <v>224.84027499999999</v>
      </c>
      <c r="J788" s="21">
        <f t="shared" si="246"/>
        <v>89.936109999999999</v>
      </c>
      <c r="K788" s="20">
        <f t="shared" si="247"/>
        <v>224.84027499999999</v>
      </c>
      <c r="L788" s="51">
        <f t="shared" si="248"/>
        <v>89.936109999999999</v>
      </c>
    </row>
    <row r="789" spans="1:15" ht="33">
      <c r="A789" s="154" t="s">
        <v>313</v>
      </c>
      <c r="B789" s="68" t="s">
        <v>16</v>
      </c>
      <c r="C789" s="16" t="s">
        <v>49</v>
      </c>
      <c r="D789" s="17" t="s">
        <v>50</v>
      </c>
      <c r="E789" s="18" t="s">
        <v>44</v>
      </c>
      <c r="F789" s="19">
        <v>0.37</v>
      </c>
      <c r="G789" s="20">
        <f>(VLOOKUP(C789,Planilha7!A43:F4143,4,0)*1.2203)</f>
        <v>123.37232999999999</v>
      </c>
      <c r="H789" s="21">
        <f t="shared" si="245"/>
        <v>45.647762099999994</v>
      </c>
      <c r="I789" s="20">
        <f>(VLOOKUP(C789,Planilha7!A143:F4243,5,0)*1.2203)</f>
        <v>12.264015000000001</v>
      </c>
      <c r="J789" s="21">
        <f t="shared" si="246"/>
        <v>4.53768555</v>
      </c>
      <c r="K789" s="20">
        <f t="shared" si="247"/>
        <v>135.63634500000001</v>
      </c>
      <c r="L789" s="51">
        <f t="shared" si="248"/>
        <v>50.18544765</v>
      </c>
    </row>
    <row r="790" spans="1:15" ht="16.5">
      <c r="A790" s="155"/>
      <c r="B790" s="156"/>
      <c r="C790" s="156"/>
      <c r="D790" s="157"/>
      <c r="E790" s="157"/>
      <c r="F790" s="157"/>
      <c r="G790" s="157"/>
      <c r="H790" s="157"/>
      <c r="I790" s="157"/>
      <c r="J790" s="157"/>
      <c r="K790" s="157"/>
      <c r="L790" s="157"/>
    </row>
    <row r="791" spans="1:15" ht="16.5">
      <c r="A791" s="29" t="s">
        <v>51</v>
      </c>
      <c r="B791" s="29"/>
      <c r="C791" s="29"/>
      <c r="D791" s="29" t="s">
        <v>52</v>
      </c>
      <c r="E791" s="29"/>
      <c r="F791" s="29"/>
      <c r="G791" s="29"/>
      <c r="H791" s="32">
        <f>ROUND(H792+H805+H822,2)</f>
        <v>75758.62</v>
      </c>
      <c r="I791" s="29"/>
      <c r="J791" s="32">
        <f>ROUND(J792+J805+J822,2)</f>
        <v>28879</v>
      </c>
      <c r="K791" s="29"/>
      <c r="L791" s="32">
        <f>ROUND(L792+L805+L822,2)</f>
        <v>104637.62</v>
      </c>
    </row>
    <row r="792" spans="1:15" ht="16.5">
      <c r="A792" s="34" t="s">
        <v>53</v>
      </c>
      <c r="B792" s="35"/>
      <c r="C792" s="35"/>
      <c r="D792" s="36" t="s">
        <v>54</v>
      </c>
      <c r="E792" s="35"/>
      <c r="F792" s="37"/>
      <c r="G792" s="38"/>
      <c r="H792" s="39">
        <f>SUM(H793:H803)</f>
        <v>51832.904949949327</v>
      </c>
      <c r="I792" s="38"/>
      <c r="J792" s="39">
        <f>SUM(J793:J803)</f>
        <v>18672.131713684561</v>
      </c>
      <c r="K792" s="39"/>
      <c r="L792" s="40">
        <f>SUM(L793:L803)</f>
        <v>70505.036663633873</v>
      </c>
    </row>
    <row r="793" spans="1:15" ht="16.5">
      <c r="A793" s="154" t="s">
        <v>55</v>
      </c>
      <c r="B793" s="68" t="s">
        <v>16</v>
      </c>
      <c r="C793" s="16" t="s">
        <v>56</v>
      </c>
      <c r="D793" s="17" t="s">
        <v>57</v>
      </c>
      <c r="E793" s="18" t="s">
        <v>24</v>
      </c>
      <c r="F793" s="19">
        <v>1</v>
      </c>
      <c r="G793" s="20">
        <f>(VLOOKUP(C793,Planilha7!A33:F4133,4,0)*1.2203)</f>
        <v>492.36664400000001</v>
      </c>
      <c r="H793" s="21">
        <f>F793*G793</f>
        <v>492.36664400000001</v>
      </c>
      <c r="I793" s="20">
        <f>(VLOOKUP(C793,Planilha7!A133:F4233,5,0)*1.2203)</f>
        <v>23.063669999999998</v>
      </c>
      <c r="J793" s="21">
        <f>F793*I793</f>
        <v>23.063669999999998</v>
      </c>
      <c r="K793" s="20">
        <f>G793+I793</f>
        <v>515.43031399999995</v>
      </c>
      <c r="L793" s="51">
        <f>F793*K793</f>
        <v>515.43031399999995</v>
      </c>
    </row>
    <row r="794" spans="1:15" ht="16.5">
      <c r="A794" s="154" t="s">
        <v>58</v>
      </c>
      <c r="B794" s="68" t="s">
        <v>16</v>
      </c>
      <c r="C794" s="16" t="s">
        <v>62</v>
      </c>
      <c r="D794" s="17" t="s">
        <v>63</v>
      </c>
      <c r="E794" s="18" t="s">
        <v>24</v>
      </c>
      <c r="F794" s="19">
        <v>1</v>
      </c>
      <c r="G794" s="20">
        <f>(VLOOKUP(C794,Planilha7!A34:F4134,4,0)*1.2203)</f>
        <v>606.03758899999991</v>
      </c>
      <c r="H794" s="21">
        <f t="shared" ref="H794:H803" si="249">F794*G794</f>
        <v>606.03758899999991</v>
      </c>
      <c r="I794" s="20">
        <f>(VLOOKUP(C794,Planilha7!A134:F4234,5,0)*1.2203)</f>
        <v>102.480794</v>
      </c>
      <c r="J794" s="21">
        <f t="shared" ref="J794:J803" si="250">F794*I794</f>
        <v>102.480794</v>
      </c>
      <c r="K794" s="20">
        <f t="shared" ref="K794:K803" si="251">G794+I794</f>
        <v>708.51838299999986</v>
      </c>
      <c r="L794" s="51">
        <f t="shared" ref="L794:L803" si="252">F794*K794</f>
        <v>708.51838299999986</v>
      </c>
    </row>
    <row r="795" spans="1:15" ht="33">
      <c r="A795" s="154" t="s">
        <v>61</v>
      </c>
      <c r="B795" s="68" t="s">
        <v>16</v>
      </c>
      <c r="C795" s="16" t="s">
        <v>65</v>
      </c>
      <c r="D795" s="17" t="s">
        <v>66</v>
      </c>
      <c r="E795" s="18" t="s">
        <v>24</v>
      </c>
      <c r="F795" s="19">
        <v>1</v>
      </c>
      <c r="G795" s="20">
        <f>(VLOOKUP(C795,Planilha7!A35:F4135,4,0)*1.2203)</f>
        <v>565.04771200000005</v>
      </c>
      <c r="H795" s="21">
        <f t="shared" si="249"/>
        <v>565.04771200000005</v>
      </c>
      <c r="I795" s="20">
        <f>(VLOOKUP(C795,Planilha7!A135:F4235,5,0)*1.2203)</f>
        <v>61.600743999999992</v>
      </c>
      <c r="J795" s="21">
        <f t="shared" si="250"/>
        <v>61.600743999999992</v>
      </c>
      <c r="K795" s="20">
        <f t="shared" si="251"/>
        <v>626.64845600000001</v>
      </c>
      <c r="L795" s="51">
        <f t="shared" si="252"/>
        <v>626.64845600000001</v>
      </c>
    </row>
    <row r="796" spans="1:15" ht="16.5">
      <c r="A796" s="154" t="s">
        <v>64</v>
      </c>
      <c r="B796" s="68" t="s">
        <v>16</v>
      </c>
      <c r="C796" s="16" t="s">
        <v>59</v>
      </c>
      <c r="D796" s="17" t="s">
        <v>60</v>
      </c>
      <c r="E796" s="18" t="s">
        <v>24</v>
      </c>
      <c r="F796" s="19">
        <v>1</v>
      </c>
      <c r="G796" s="20">
        <f>(VLOOKUP(C796,Planilha7!A36:F4136,4,0)*1.2203)</f>
        <v>522.53246000000001</v>
      </c>
      <c r="H796" s="21">
        <f t="shared" si="249"/>
        <v>522.53246000000001</v>
      </c>
      <c r="I796" s="20">
        <f>(VLOOKUP(C796,Planilha7!A136:F4236,5,0)*1.2203)</f>
        <v>23.063669999999998</v>
      </c>
      <c r="J796" s="21">
        <f t="shared" si="250"/>
        <v>23.063669999999998</v>
      </c>
      <c r="K796" s="20">
        <f t="shared" si="251"/>
        <v>545.59613000000002</v>
      </c>
      <c r="L796" s="51">
        <f t="shared" si="252"/>
        <v>545.59613000000002</v>
      </c>
    </row>
    <row r="797" spans="1:15" ht="16.5">
      <c r="A797" s="154" t="s">
        <v>67</v>
      </c>
      <c r="B797" s="68" t="s">
        <v>16</v>
      </c>
      <c r="C797" s="16" t="s">
        <v>68</v>
      </c>
      <c r="D797" s="17" t="s">
        <v>69</v>
      </c>
      <c r="E797" s="18" t="s">
        <v>24</v>
      </c>
      <c r="F797" s="19">
        <v>1</v>
      </c>
      <c r="G797" s="20">
        <f>(VLOOKUP(C797,Planilha7!A37:F4137,4,0)*1.2203)</f>
        <v>395.01110999999997</v>
      </c>
      <c r="H797" s="21">
        <f t="shared" si="249"/>
        <v>395.01110999999997</v>
      </c>
      <c r="I797" s="20">
        <f>(VLOOKUP(C797,Planilha7!A137:F4237,5,0)*1.2203)</f>
        <v>76.866697000000002</v>
      </c>
      <c r="J797" s="21">
        <f t="shared" si="250"/>
        <v>76.866697000000002</v>
      </c>
      <c r="K797" s="20">
        <f t="shared" si="251"/>
        <v>471.87780699999996</v>
      </c>
      <c r="L797" s="51">
        <f t="shared" si="252"/>
        <v>471.87780699999996</v>
      </c>
    </row>
    <row r="798" spans="1:15" ht="16.5">
      <c r="A798" s="154" t="s">
        <v>70</v>
      </c>
      <c r="B798" s="68" t="s">
        <v>16</v>
      </c>
      <c r="C798" s="16" t="s">
        <v>71</v>
      </c>
      <c r="D798" s="17" t="s">
        <v>72</v>
      </c>
      <c r="E798" s="18" t="s">
        <v>31</v>
      </c>
      <c r="F798" s="19">
        <v>5.42</v>
      </c>
      <c r="G798" s="20">
        <f>(VLOOKUP(C798,Planilha7!A38:F4138,4,0)*1.2203)</f>
        <v>269.18597699999998</v>
      </c>
      <c r="H798" s="21">
        <f t="shared" si="249"/>
        <v>1458.9879953399998</v>
      </c>
      <c r="I798" s="20">
        <f>(VLOOKUP(C798,Planilha7!A138:F4238,5,0)*1.2203)</f>
        <v>115.293944</v>
      </c>
      <c r="J798" s="21">
        <f t="shared" si="250"/>
        <v>624.89317647999997</v>
      </c>
      <c r="K798" s="20">
        <f t="shared" si="251"/>
        <v>384.47992099999999</v>
      </c>
      <c r="L798" s="51">
        <f t="shared" si="252"/>
        <v>2083.88117182</v>
      </c>
    </row>
    <row r="799" spans="1:15" ht="16.5">
      <c r="A799" s="154" t="s">
        <v>73</v>
      </c>
      <c r="B799" s="68" t="s">
        <v>16</v>
      </c>
      <c r="C799" s="16" t="s">
        <v>74</v>
      </c>
      <c r="D799" s="17" t="s">
        <v>75</v>
      </c>
      <c r="E799" s="18" t="s">
        <v>31</v>
      </c>
      <c r="F799" s="19">
        <v>143.1</v>
      </c>
      <c r="G799" s="20">
        <f>(VLOOKUP(C799,Planilha7!A39:F4139,4,0)*1.2203)</f>
        <v>235.542306</v>
      </c>
      <c r="H799" s="21">
        <f t="shared" si="249"/>
        <v>33706.1039886</v>
      </c>
      <c r="I799" s="20">
        <f>(VLOOKUP(C799,Planilha7!A139:F4239,5,0)*1.2203)</f>
        <v>102.480794</v>
      </c>
      <c r="J799" s="21">
        <f t="shared" si="250"/>
        <v>14665.001621400001</v>
      </c>
      <c r="K799" s="20">
        <f t="shared" si="251"/>
        <v>338.0231</v>
      </c>
      <c r="L799" s="51">
        <f t="shared" si="252"/>
        <v>48371.105609999999</v>
      </c>
    </row>
    <row r="800" spans="1:15" ht="16.5">
      <c r="A800" s="154" t="s">
        <v>76</v>
      </c>
      <c r="B800" s="68" t="s">
        <v>16</v>
      </c>
      <c r="C800" s="16" t="s">
        <v>77</v>
      </c>
      <c r="D800" s="17" t="s">
        <v>78</v>
      </c>
      <c r="E800" s="18" t="s">
        <v>24</v>
      </c>
      <c r="F800" s="19">
        <v>1</v>
      </c>
      <c r="G800" s="20">
        <f>(VLOOKUP(C800,Planilha7!A40:F4140,4,0)*1.2203)</f>
        <v>6353.3333109999994</v>
      </c>
      <c r="H800" s="21">
        <f t="shared" si="249"/>
        <v>6353.3333109999994</v>
      </c>
      <c r="I800" s="20">
        <f>(VLOOKUP(C800,Planilha7!A140:F4240,5,0)*1.2203)</f>
        <v>286.72168799999997</v>
      </c>
      <c r="J800" s="21">
        <f t="shared" si="250"/>
        <v>286.72168799999997</v>
      </c>
      <c r="K800" s="20">
        <f t="shared" si="251"/>
        <v>6640.054998999999</v>
      </c>
      <c r="L800" s="51">
        <f t="shared" si="252"/>
        <v>6640.054998999999</v>
      </c>
    </row>
    <row r="801" spans="1:12" ht="16.5">
      <c r="A801" s="154" t="s">
        <v>79</v>
      </c>
      <c r="B801" s="68" t="s">
        <v>16</v>
      </c>
      <c r="C801" s="16" t="s">
        <v>80</v>
      </c>
      <c r="D801" s="17" t="s">
        <v>81</v>
      </c>
      <c r="E801" s="18" t="s">
        <v>19</v>
      </c>
      <c r="F801" s="19">
        <v>72.006228800000002</v>
      </c>
      <c r="G801" s="20">
        <f>(VLOOKUP(C801,Planilha7!A41:F4141,4,0)*1.2203)</f>
        <v>18.231282</v>
      </c>
      <c r="H801" s="21">
        <f t="shared" si="249"/>
        <v>1312.7658630093217</v>
      </c>
      <c r="I801" s="20">
        <f>(VLOOKUP(C801,Planilha7!A141:F4241,5,0)*1.2203)</f>
        <v>30.129207000000001</v>
      </c>
      <c r="J801" s="21">
        <f t="shared" si="250"/>
        <v>2169.4905728045619</v>
      </c>
      <c r="K801" s="20">
        <f t="shared" si="251"/>
        <v>48.360489000000001</v>
      </c>
      <c r="L801" s="51">
        <f t="shared" si="252"/>
        <v>3482.2564358138834</v>
      </c>
    </row>
    <row r="802" spans="1:12" ht="16.5">
      <c r="A802" s="154" t="s">
        <v>82</v>
      </c>
      <c r="B802" s="68" t="s">
        <v>16</v>
      </c>
      <c r="C802" s="16" t="s">
        <v>83</v>
      </c>
      <c r="D802" s="17" t="s">
        <v>84</v>
      </c>
      <c r="E802" s="18" t="s">
        <v>24</v>
      </c>
      <c r="F802" s="19">
        <v>2</v>
      </c>
      <c r="G802" s="20">
        <f>(VLOOKUP(C802,Planilha7!A42:F4142,4,0)*1.2203)</f>
        <v>2819.25909</v>
      </c>
      <c r="H802" s="21">
        <f t="shared" si="249"/>
        <v>5638.51818</v>
      </c>
      <c r="I802" s="20">
        <f>(VLOOKUP(C802,Planilha7!A142:F4242,5,0)*1.2203)</f>
        <v>266.45250499999997</v>
      </c>
      <c r="J802" s="21">
        <f t="shared" si="250"/>
        <v>532.90500999999995</v>
      </c>
      <c r="K802" s="20">
        <f t="shared" si="251"/>
        <v>3085.7115949999998</v>
      </c>
      <c r="L802" s="51">
        <f t="shared" si="252"/>
        <v>6171.4231899999995</v>
      </c>
    </row>
    <row r="803" spans="1:12" ht="16.5">
      <c r="A803" s="154" t="s">
        <v>85</v>
      </c>
      <c r="B803" s="68" t="s">
        <v>21</v>
      </c>
      <c r="C803" s="16" t="s">
        <v>86</v>
      </c>
      <c r="D803" s="17" t="s">
        <v>87</v>
      </c>
      <c r="E803" s="18" t="s">
        <v>24</v>
      </c>
      <c r="F803" s="19">
        <v>1</v>
      </c>
      <c r="G803" s="20">
        <f>640.99*1.2203</f>
        <v>782.20009700000003</v>
      </c>
      <c r="H803" s="21">
        <f t="shared" si="249"/>
        <v>782.20009700000003</v>
      </c>
      <c r="I803" s="20">
        <f>86.9*1.2203</f>
        <v>106.04407</v>
      </c>
      <c r="J803" s="21">
        <f t="shared" si="250"/>
        <v>106.04407</v>
      </c>
      <c r="K803" s="20">
        <f t="shared" si="251"/>
        <v>888.24416700000006</v>
      </c>
      <c r="L803" s="51">
        <f t="shared" si="252"/>
        <v>888.24416700000006</v>
      </c>
    </row>
    <row r="804" spans="1:12" ht="16.5">
      <c r="A804" s="155"/>
      <c r="B804" s="156"/>
      <c r="C804" s="156"/>
      <c r="D804" s="157"/>
      <c r="E804" s="157"/>
      <c r="F804" s="157"/>
      <c r="G804" s="157"/>
      <c r="H804" s="157"/>
      <c r="I804" s="157"/>
      <c r="J804" s="157"/>
      <c r="K804" s="157"/>
      <c r="L804" s="157"/>
    </row>
    <row r="805" spans="1:12" ht="16.5">
      <c r="A805" s="34" t="s">
        <v>88</v>
      </c>
      <c r="B805" s="35"/>
      <c r="C805" s="35"/>
      <c r="D805" s="36" t="s">
        <v>89</v>
      </c>
      <c r="E805" s="35"/>
      <c r="F805" s="37"/>
      <c r="G805" s="38"/>
      <c r="H805" s="39">
        <f>SUM(H806:H820)</f>
        <v>19200.562263009997</v>
      </c>
      <c r="I805" s="38"/>
      <c r="J805" s="39">
        <f>SUM(J806:J820)</f>
        <v>9446.4278430299983</v>
      </c>
      <c r="K805" s="39"/>
      <c r="L805" s="40">
        <f>SUM(L806:L820)</f>
        <v>28646.990106039997</v>
      </c>
    </row>
    <row r="806" spans="1:12" ht="16.5">
      <c r="A806" s="154" t="s">
        <v>90</v>
      </c>
      <c r="B806" s="68" t="s">
        <v>16</v>
      </c>
      <c r="C806" s="16" t="s">
        <v>91</v>
      </c>
      <c r="D806" s="17" t="s">
        <v>92</v>
      </c>
      <c r="E806" s="18" t="s">
        <v>24</v>
      </c>
      <c r="F806" s="19">
        <v>3</v>
      </c>
      <c r="G806" s="20">
        <f>(VLOOKUP(C806,Planilha7!A33:F4133,4,0)*1.2203)</f>
        <v>103.61567299999999</v>
      </c>
      <c r="H806" s="21">
        <f>F806*G806</f>
        <v>310.84701899999993</v>
      </c>
      <c r="I806" s="20">
        <f>(VLOOKUP(C806,Planilha7!A133:F4233,5,0)*1.2203)</f>
        <v>15.375779999999999</v>
      </c>
      <c r="J806" s="21">
        <f>F806*I806</f>
        <v>46.127339999999997</v>
      </c>
      <c r="K806" s="20">
        <f>G806+I806</f>
        <v>118.99145299999998</v>
      </c>
      <c r="L806" s="51">
        <f>F806*K806</f>
        <v>356.97435899999994</v>
      </c>
    </row>
    <row r="807" spans="1:12" ht="16.5">
      <c r="A807" s="154" t="s">
        <v>93</v>
      </c>
      <c r="B807" s="68" t="s">
        <v>16</v>
      </c>
      <c r="C807" s="16" t="s">
        <v>94</v>
      </c>
      <c r="D807" s="17" t="s">
        <v>95</v>
      </c>
      <c r="E807" s="18" t="s">
        <v>24</v>
      </c>
      <c r="F807" s="19">
        <v>2</v>
      </c>
      <c r="G807" s="20">
        <f>(VLOOKUP(C807,Planilha7!A34:F4134,4,0)*1.2203)</f>
        <v>91.961807999999991</v>
      </c>
      <c r="H807" s="21">
        <f t="shared" ref="H807:H820" si="253">F807*G807</f>
        <v>183.92361599999998</v>
      </c>
      <c r="I807" s="20">
        <f>(VLOOKUP(C807,Planilha7!A134:F4234,5,0)*1.2203)</f>
        <v>15.375779999999999</v>
      </c>
      <c r="J807" s="21">
        <f t="shared" ref="J807:J820" si="254">F807*I807</f>
        <v>30.751559999999998</v>
      </c>
      <c r="K807" s="20">
        <f t="shared" ref="K807:K820" si="255">G807+I807</f>
        <v>107.33758799999998</v>
      </c>
      <c r="L807" s="51">
        <f t="shared" ref="L807:L820" si="256">F807*K807</f>
        <v>214.67517599999996</v>
      </c>
    </row>
    <row r="808" spans="1:12" ht="16.5">
      <c r="A808" s="154" t="s">
        <v>96</v>
      </c>
      <c r="B808" s="68" t="s">
        <v>16</v>
      </c>
      <c r="C808" s="16" t="s">
        <v>97</v>
      </c>
      <c r="D808" s="17" t="s">
        <v>98</v>
      </c>
      <c r="E808" s="18" t="s">
        <v>24</v>
      </c>
      <c r="F808" s="19">
        <v>2</v>
      </c>
      <c r="G808" s="20">
        <f>(VLOOKUP(C808,Planilha7!A35:F4135,4,0)*1.2203)</f>
        <v>367.85943499999996</v>
      </c>
      <c r="H808" s="21">
        <f t="shared" si="253"/>
        <v>735.71886999999992</v>
      </c>
      <c r="I808" s="20">
        <f>(VLOOKUP(C808,Planilha7!A135:F4235,5,0)*1.2203)</f>
        <v>15.375779999999999</v>
      </c>
      <c r="J808" s="21">
        <f t="shared" si="254"/>
        <v>30.751559999999998</v>
      </c>
      <c r="K808" s="20">
        <f t="shared" si="255"/>
        <v>383.23521499999998</v>
      </c>
      <c r="L808" s="51">
        <f t="shared" si="256"/>
        <v>766.47042999999996</v>
      </c>
    </row>
    <row r="809" spans="1:12" ht="33">
      <c r="A809" s="154" t="s">
        <v>99</v>
      </c>
      <c r="B809" s="68" t="s">
        <v>16</v>
      </c>
      <c r="C809" s="16" t="s">
        <v>100</v>
      </c>
      <c r="D809" s="17" t="s">
        <v>101</v>
      </c>
      <c r="E809" s="18" t="s">
        <v>24</v>
      </c>
      <c r="F809" s="19">
        <v>1</v>
      </c>
      <c r="G809" s="20">
        <f>(VLOOKUP(C809,Planilha7!A36:F4136,4,0)*1.2203)</f>
        <v>926.90327100000002</v>
      </c>
      <c r="H809" s="21">
        <f t="shared" si="253"/>
        <v>926.90327100000002</v>
      </c>
      <c r="I809" s="20">
        <f>(VLOOKUP(C809,Planilha7!A136:F4236,5,0)*1.2203)</f>
        <v>16.413034999999997</v>
      </c>
      <c r="J809" s="21">
        <f t="shared" si="254"/>
        <v>16.413034999999997</v>
      </c>
      <c r="K809" s="20">
        <f t="shared" si="255"/>
        <v>943.31630600000005</v>
      </c>
      <c r="L809" s="51">
        <f t="shared" si="256"/>
        <v>943.31630600000005</v>
      </c>
    </row>
    <row r="810" spans="1:12" ht="33">
      <c r="A810" s="154" t="s">
        <v>102</v>
      </c>
      <c r="B810" s="68" t="s">
        <v>16</v>
      </c>
      <c r="C810" s="16" t="s">
        <v>103</v>
      </c>
      <c r="D810" s="17" t="s">
        <v>104</v>
      </c>
      <c r="E810" s="18" t="s">
        <v>24</v>
      </c>
      <c r="F810" s="19">
        <v>13</v>
      </c>
      <c r="G810" s="20">
        <f>(VLOOKUP(C810,Planilha7!A37:F4137,4,0)*1.2203)</f>
        <v>107.715881</v>
      </c>
      <c r="H810" s="21">
        <f t="shared" si="253"/>
        <v>1400.3064529999999</v>
      </c>
      <c r="I810" s="20">
        <f>(VLOOKUP(C810,Planilha7!A137:F4237,5,0)*1.2203)</f>
        <v>25.626300000000001</v>
      </c>
      <c r="J810" s="21">
        <f t="shared" si="254"/>
        <v>333.14190000000002</v>
      </c>
      <c r="K810" s="20">
        <f t="shared" si="255"/>
        <v>133.34218099999998</v>
      </c>
      <c r="L810" s="51">
        <f t="shared" si="256"/>
        <v>1733.4483529999998</v>
      </c>
    </row>
    <row r="811" spans="1:12" ht="16.5">
      <c r="A811" s="154" t="s">
        <v>105</v>
      </c>
      <c r="B811" s="68" t="s">
        <v>21</v>
      </c>
      <c r="C811" s="16" t="s">
        <v>8534</v>
      </c>
      <c r="D811" s="17" t="s">
        <v>8535</v>
      </c>
      <c r="E811" s="18" t="s">
        <v>24</v>
      </c>
      <c r="F811" s="19">
        <v>1</v>
      </c>
      <c r="G811" s="20">
        <f>1232.17*1.2203</f>
        <v>1503.6170509999999</v>
      </c>
      <c r="H811" s="21">
        <f t="shared" si="253"/>
        <v>1503.6170509999999</v>
      </c>
      <c r="I811" s="20">
        <f>108.6*1.2203</f>
        <v>132.52457999999999</v>
      </c>
      <c r="J811" s="21">
        <f t="shared" si="254"/>
        <v>132.52457999999999</v>
      </c>
      <c r="K811" s="20">
        <f t="shared" si="255"/>
        <v>1636.141631</v>
      </c>
      <c r="L811" s="51">
        <f t="shared" si="256"/>
        <v>1636.141631</v>
      </c>
    </row>
    <row r="812" spans="1:12" ht="16.5">
      <c r="A812" s="154" t="s">
        <v>106</v>
      </c>
      <c r="B812" s="68" t="s">
        <v>16</v>
      </c>
      <c r="C812" s="16" t="s">
        <v>107</v>
      </c>
      <c r="D812" s="17" t="s">
        <v>108</v>
      </c>
      <c r="E812" s="18" t="s">
        <v>31</v>
      </c>
      <c r="F812" s="19">
        <v>65</v>
      </c>
      <c r="G812" s="20">
        <f>(VLOOKUP(C812,Planilha7!A39:F4139,4,0)*1.2203)</f>
        <v>11.629458999999999</v>
      </c>
      <c r="H812" s="21">
        <f t="shared" si="253"/>
        <v>755.91483499999993</v>
      </c>
      <c r="I812" s="20">
        <f>(VLOOKUP(C812,Planilha7!A139:F4239,5,0)*1.2203)</f>
        <v>30.739357000000002</v>
      </c>
      <c r="J812" s="21">
        <f t="shared" si="254"/>
        <v>1998.058205</v>
      </c>
      <c r="K812" s="20">
        <f t="shared" si="255"/>
        <v>42.368816000000002</v>
      </c>
      <c r="L812" s="51">
        <f t="shared" si="256"/>
        <v>2753.9730400000003</v>
      </c>
    </row>
    <row r="813" spans="1:12" ht="16.5">
      <c r="A813" s="154" t="s">
        <v>109</v>
      </c>
      <c r="B813" s="68" t="s">
        <v>16</v>
      </c>
      <c r="C813" s="16" t="s">
        <v>188</v>
      </c>
      <c r="D813" s="17" t="s">
        <v>189</v>
      </c>
      <c r="E813" s="18" t="s">
        <v>112</v>
      </c>
      <c r="F813" s="19">
        <v>39</v>
      </c>
      <c r="G813" s="20">
        <f>(VLOOKUP(C813,Planilha7!A40:F4140,4,0)*1.2203)</f>
        <v>237.06768099999999</v>
      </c>
      <c r="H813" s="21">
        <f t="shared" si="253"/>
        <v>9245.6395589999993</v>
      </c>
      <c r="I813" s="20">
        <f>(VLOOKUP(C813,Planilha7!A140:F4240,5,0)*1.2203)</f>
        <v>25.626300000000001</v>
      </c>
      <c r="J813" s="21">
        <f t="shared" si="254"/>
        <v>999.42570000000001</v>
      </c>
      <c r="K813" s="20">
        <f t="shared" si="255"/>
        <v>262.69398100000001</v>
      </c>
      <c r="L813" s="51">
        <f t="shared" si="256"/>
        <v>10245.065259000001</v>
      </c>
    </row>
    <row r="814" spans="1:12" ht="16.5">
      <c r="A814" s="154" t="s">
        <v>113</v>
      </c>
      <c r="B814" s="68" t="s">
        <v>16</v>
      </c>
      <c r="C814" s="16" t="s">
        <v>114</v>
      </c>
      <c r="D814" s="17" t="s">
        <v>115</v>
      </c>
      <c r="E814" s="18" t="s">
        <v>31</v>
      </c>
      <c r="F814" s="19">
        <v>130</v>
      </c>
      <c r="G814" s="20">
        <f>(VLOOKUP(C814,Planilha7!A41:F4141,4,0)*1.2203)</f>
        <v>3.0995619999999997</v>
      </c>
      <c r="H814" s="21">
        <f t="shared" si="253"/>
        <v>402.94305999999995</v>
      </c>
      <c r="I814" s="20">
        <f>(VLOOKUP(C814,Planilha7!A141:F4241,5,0)*1.2203)</f>
        <v>2.0501039999999997</v>
      </c>
      <c r="J814" s="21">
        <f t="shared" si="254"/>
        <v>266.51351999999997</v>
      </c>
      <c r="K814" s="20">
        <f t="shared" si="255"/>
        <v>5.1496659999999999</v>
      </c>
      <c r="L814" s="51">
        <f t="shared" si="256"/>
        <v>669.45658000000003</v>
      </c>
    </row>
    <row r="815" spans="1:12" ht="16.5">
      <c r="A815" s="154" t="s">
        <v>116</v>
      </c>
      <c r="B815" s="68" t="s">
        <v>16</v>
      </c>
      <c r="C815" s="16" t="s">
        <v>117</v>
      </c>
      <c r="D815" s="17" t="s">
        <v>118</v>
      </c>
      <c r="E815" s="18" t="s">
        <v>112</v>
      </c>
      <c r="F815" s="19">
        <v>13</v>
      </c>
      <c r="G815" s="20">
        <f>(VLOOKUP(C815,Planilha7!A42:F4142,4,0)*1.2203)</f>
        <v>13.716172</v>
      </c>
      <c r="H815" s="21">
        <f t="shared" si="253"/>
        <v>178.310236</v>
      </c>
      <c r="I815" s="20">
        <f>(VLOOKUP(C815,Planilha7!A142:F4242,5,0)*1.2203)</f>
        <v>15.375779999999999</v>
      </c>
      <c r="J815" s="21">
        <f t="shared" si="254"/>
        <v>199.88513999999998</v>
      </c>
      <c r="K815" s="20">
        <f t="shared" si="255"/>
        <v>29.091951999999999</v>
      </c>
      <c r="L815" s="51">
        <f t="shared" si="256"/>
        <v>378.19537600000001</v>
      </c>
    </row>
    <row r="816" spans="1:12" ht="16.5">
      <c r="A816" s="154" t="s">
        <v>119</v>
      </c>
      <c r="B816" s="68" t="s">
        <v>16</v>
      </c>
      <c r="C816" s="16" t="s">
        <v>120</v>
      </c>
      <c r="D816" s="17" t="s">
        <v>121</v>
      </c>
      <c r="E816" s="18" t="s">
        <v>24</v>
      </c>
      <c r="F816" s="19">
        <v>4</v>
      </c>
      <c r="G816" s="20">
        <f>(VLOOKUP(C816,Planilha7!A43:F4143,4,0)*1.2203)</f>
        <v>14.765629999999998</v>
      </c>
      <c r="H816" s="21">
        <f t="shared" si="253"/>
        <v>59.062519999999992</v>
      </c>
      <c r="I816" s="20">
        <f>(VLOOKUP(C816,Planilha7!A143:F4243,5,0)*1.2203)</f>
        <v>10.25052</v>
      </c>
      <c r="J816" s="21">
        <f t="shared" si="254"/>
        <v>41.002079999999999</v>
      </c>
      <c r="K816" s="20">
        <f t="shared" si="255"/>
        <v>25.016149999999996</v>
      </c>
      <c r="L816" s="51">
        <f t="shared" si="256"/>
        <v>100.06459999999998</v>
      </c>
    </row>
    <row r="817" spans="1:12" ht="16.5">
      <c r="A817" s="158" t="s">
        <v>122</v>
      </c>
      <c r="B817" s="68" t="s">
        <v>16</v>
      </c>
      <c r="C817" s="16" t="s">
        <v>123</v>
      </c>
      <c r="D817" s="17" t="s">
        <v>124</v>
      </c>
      <c r="E817" s="18" t="s">
        <v>31</v>
      </c>
      <c r="F817" s="19">
        <v>291.17</v>
      </c>
      <c r="G817" s="20">
        <f>(VLOOKUP(C817,Planilha7!A44:F4144,4,0)*1.2203)</f>
        <v>6.7970709999999999</v>
      </c>
      <c r="H817" s="21">
        <f t="shared" si="253"/>
        <v>1979.1031630700002</v>
      </c>
      <c r="I817" s="20">
        <f>(VLOOKUP(C817,Planilha7!A144:F4244,5,0)*1.2203)</f>
        <v>6.1503119999999996</v>
      </c>
      <c r="J817" s="21">
        <f t="shared" si="254"/>
        <v>1790.78634504</v>
      </c>
      <c r="K817" s="20">
        <f t="shared" si="255"/>
        <v>12.947382999999999</v>
      </c>
      <c r="L817" s="51">
        <f t="shared" si="256"/>
        <v>3769.88950811</v>
      </c>
    </row>
    <row r="818" spans="1:12" ht="16.5">
      <c r="A818" s="154" t="s">
        <v>125</v>
      </c>
      <c r="B818" s="68" t="s">
        <v>16</v>
      </c>
      <c r="C818" s="16" t="s">
        <v>126</v>
      </c>
      <c r="D818" s="17" t="s">
        <v>127</v>
      </c>
      <c r="E818" s="18" t="s">
        <v>31</v>
      </c>
      <c r="F818" s="19">
        <v>28.07</v>
      </c>
      <c r="G818" s="20">
        <f>(VLOOKUP(C818,Planilha7!A45:F4145,4,0)*1.2203)</f>
        <v>12.068766999999999</v>
      </c>
      <c r="H818" s="21">
        <f t="shared" si="253"/>
        <v>338.77028968999997</v>
      </c>
      <c r="I818" s="20">
        <f>(VLOOKUP(C818,Planilha7!A145:F4245,5,0)*1.2203)</f>
        <v>30.739357000000002</v>
      </c>
      <c r="J818" s="21">
        <f t="shared" si="254"/>
        <v>862.85375099000009</v>
      </c>
      <c r="K818" s="20">
        <f t="shared" si="255"/>
        <v>42.808123999999999</v>
      </c>
      <c r="L818" s="51">
        <f t="shared" si="256"/>
        <v>1201.62404068</v>
      </c>
    </row>
    <row r="819" spans="1:12" ht="16.5">
      <c r="A819" s="154" t="s">
        <v>128</v>
      </c>
      <c r="B819" s="68" t="s">
        <v>16</v>
      </c>
      <c r="C819" s="16" t="s">
        <v>129</v>
      </c>
      <c r="D819" s="17" t="s">
        <v>130</v>
      </c>
      <c r="E819" s="18" t="s">
        <v>31</v>
      </c>
      <c r="F819" s="19">
        <v>72.349999999999994</v>
      </c>
      <c r="G819" s="20">
        <f>(VLOOKUP(C819,Planilha7!A46:F4146,4,0)*1.2203)</f>
        <v>14.948675</v>
      </c>
      <c r="H819" s="21">
        <f t="shared" si="253"/>
        <v>1081.5366362499999</v>
      </c>
      <c r="I819" s="20">
        <f>(VLOOKUP(C819,Planilha7!A146:F4246,5,0)*1.2203)</f>
        <v>35.876819999999995</v>
      </c>
      <c r="J819" s="21">
        <f t="shared" si="254"/>
        <v>2595.6879269999995</v>
      </c>
      <c r="K819" s="20">
        <f t="shared" si="255"/>
        <v>50.825494999999997</v>
      </c>
      <c r="L819" s="51">
        <f t="shared" si="256"/>
        <v>3677.2245632499994</v>
      </c>
    </row>
    <row r="820" spans="1:12" ht="16.5">
      <c r="A820" s="154" t="s">
        <v>131</v>
      </c>
      <c r="B820" s="68" t="s">
        <v>16</v>
      </c>
      <c r="C820" s="16" t="s">
        <v>132</v>
      </c>
      <c r="D820" s="17" t="s">
        <v>133</v>
      </c>
      <c r="E820" s="18" t="s">
        <v>112</v>
      </c>
      <c r="F820" s="19">
        <v>4</v>
      </c>
      <c r="G820" s="20">
        <f>(VLOOKUP(C820,Planilha7!A47:F4147,4,0)*1.2203)</f>
        <v>24.491420999999999</v>
      </c>
      <c r="H820" s="21">
        <f t="shared" si="253"/>
        <v>97.965683999999996</v>
      </c>
      <c r="I820" s="20">
        <f>(VLOOKUP(C820,Planilha7!A147:F4247,5,0)*1.2203)</f>
        <v>25.626300000000001</v>
      </c>
      <c r="J820" s="21">
        <f t="shared" si="254"/>
        <v>102.5052</v>
      </c>
      <c r="K820" s="20">
        <f t="shared" si="255"/>
        <v>50.117721000000003</v>
      </c>
      <c r="L820" s="51">
        <f t="shared" si="256"/>
        <v>200.47088400000001</v>
      </c>
    </row>
    <row r="821" spans="1:12" ht="16.5">
      <c r="A821" s="155"/>
      <c r="B821" s="156"/>
      <c r="C821" s="156"/>
      <c r="D821" s="157"/>
      <c r="E821" s="157"/>
      <c r="F821" s="157"/>
      <c r="G821" s="157"/>
      <c r="H821" s="157"/>
      <c r="I821" s="157"/>
      <c r="J821" s="157"/>
      <c r="K821" s="157"/>
      <c r="L821" s="157"/>
    </row>
    <row r="822" spans="1:12" ht="16.5">
      <c r="A822" s="34" t="s">
        <v>134</v>
      </c>
      <c r="B822" s="35"/>
      <c r="C822" s="35"/>
      <c r="D822" s="36" t="s">
        <v>135</v>
      </c>
      <c r="E822" s="35"/>
      <c r="F822" s="37"/>
      <c r="G822" s="38"/>
      <c r="H822" s="39">
        <f>SUM(H823:H826)</f>
        <v>4725.1480359999996</v>
      </c>
      <c r="I822" s="38"/>
      <c r="J822" s="39">
        <f>SUM(J823:J826)</f>
        <v>760.44214799999997</v>
      </c>
      <c r="K822" s="39"/>
      <c r="L822" s="40">
        <f>SUM(L823:L826)</f>
        <v>5485.5901839999997</v>
      </c>
    </row>
    <row r="823" spans="1:12" ht="16.5">
      <c r="A823" s="154" t="s">
        <v>136</v>
      </c>
      <c r="B823" s="68" t="s">
        <v>16</v>
      </c>
      <c r="C823" s="16" t="s">
        <v>137</v>
      </c>
      <c r="D823" s="17" t="s">
        <v>138</v>
      </c>
      <c r="E823" s="18" t="s">
        <v>24</v>
      </c>
      <c r="F823" s="19">
        <v>3</v>
      </c>
      <c r="G823" s="20">
        <f>(VLOOKUP(C823,Planilha7!A33:F4133,4,0)*1.2203)</f>
        <v>261.339448</v>
      </c>
      <c r="H823" s="21">
        <f>F823*G823</f>
        <v>784.01834400000007</v>
      </c>
      <c r="I823" s="20">
        <f>(VLOOKUP(C823,Planilha7!A133:F4233,5,0)*1.2203)</f>
        <v>21.562701000000001</v>
      </c>
      <c r="J823" s="21">
        <f>F823*I823</f>
        <v>64.688102999999998</v>
      </c>
      <c r="K823" s="20">
        <f>G823+I823</f>
        <v>282.90214900000001</v>
      </c>
      <c r="L823" s="51">
        <f>F823*K823</f>
        <v>848.70644700000003</v>
      </c>
    </row>
    <row r="824" spans="1:12" ht="16.5">
      <c r="A824" s="154" t="s">
        <v>139</v>
      </c>
      <c r="B824" s="68" t="s">
        <v>16</v>
      </c>
      <c r="C824" s="16" t="s">
        <v>140</v>
      </c>
      <c r="D824" s="17" t="s">
        <v>141</v>
      </c>
      <c r="E824" s="18" t="s">
        <v>24</v>
      </c>
      <c r="F824" s="19">
        <v>3</v>
      </c>
      <c r="G824" s="20">
        <f>(VLOOKUP(C824,Planilha7!A34:F4134,4,0)*1.2203)</f>
        <v>196.419488</v>
      </c>
      <c r="H824" s="21">
        <f t="shared" ref="H824:H826" si="257">F824*G824</f>
        <v>589.258464</v>
      </c>
      <c r="I824" s="20">
        <f>(VLOOKUP(C824,Planilha7!A134:F4234,5,0)*1.2203)</f>
        <v>21.562701000000001</v>
      </c>
      <c r="J824" s="21">
        <f t="shared" ref="J824:J826" si="258">F824*I824</f>
        <v>64.688102999999998</v>
      </c>
      <c r="K824" s="20">
        <f t="shared" ref="K824:K826" si="259">G824+I824</f>
        <v>217.98218900000001</v>
      </c>
      <c r="L824" s="51">
        <f t="shared" ref="L824:L826" si="260">F824*K824</f>
        <v>653.94656699999996</v>
      </c>
    </row>
    <row r="825" spans="1:12" ht="33">
      <c r="A825" s="158" t="s">
        <v>142</v>
      </c>
      <c r="B825" s="68" t="s">
        <v>16</v>
      </c>
      <c r="C825" s="16" t="s">
        <v>151</v>
      </c>
      <c r="D825" s="17" t="s">
        <v>152</v>
      </c>
      <c r="E825" s="18" t="s">
        <v>24</v>
      </c>
      <c r="F825" s="19">
        <v>30</v>
      </c>
      <c r="G825" s="20">
        <f>(VLOOKUP(C825,Planilha7!A35:F4135,4,0)*1.2203)</f>
        <v>7.4560329999999997</v>
      </c>
      <c r="H825" s="21">
        <f t="shared" si="257"/>
        <v>223.68098999999998</v>
      </c>
      <c r="I825" s="20">
        <f>(VLOOKUP(C825,Planilha7!A135:F4235,5,0)*1.2203)</f>
        <v>6.5774169999999996</v>
      </c>
      <c r="J825" s="21">
        <f t="shared" si="258"/>
        <v>197.32250999999999</v>
      </c>
      <c r="K825" s="20">
        <f t="shared" si="259"/>
        <v>14.033449999999998</v>
      </c>
      <c r="L825" s="51">
        <f t="shared" si="260"/>
        <v>421.00349999999997</v>
      </c>
    </row>
    <row r="826" spans="1:12" ht="33">
      <c r="A826" s="154" t="s">
        <v>146</v>
      </c>
      <c r="B826" s="68" t="s">
        <v>16</v>
      </c>
      <c r="C826" s="16" t="s">
        <v>154</v>
      </c>
      <c r="D826" s="17" t="s">
        <v>155</v>
      </c>
      <c r="E826" s="18" t="s">
        <v>112</v>
      </c>
      <c r="F826" s="19">
        <v>2</v>
      </c>
      <c r="G826" s="20">
        <f>(VLOOKUP(C826,Planilha7!A36:F4136,4,0)*1.2203)</f>
        <v>1564.0951189999998</v>
      </c>
      <c r="H826" s="21">
        <f t="shared" si="257"/>
        <v>3128.1902379999997</v>
      </c>
      <c r="I826" s="20">
        <f>(VLOOKUP(C826,Planilha7!A136:F4236,5,0)*1.2203)</f>
        <v>216.87171599999999</v>
      </c>
      <c r="J826" s="21">
        <f t="shared" si="258"/>
        <v>433.74343199999998</v>
      </c>
      <c r="K826" s="20">
        <f t="shared" si="259"/>
        <v>1780.9668349999997</v>
      </c>
      <c r="L826" s="51">
        <f t="shared" si="260"/>
        <v>3561.9336699999994</v>
      </c>
    </row>
    <row r="827" spans="1:12" ht="16.5">
      <c r="A827" s="155"/>
      <c r="B827" s="156"/>
      <c r="C827" s="156"/>
      <c r="D827" s="157"/>
      <c r="E827" s="157"/>
      <c r="F827" s="157"/>
      <c r="G827" s="157"/>
      <c r="H827" s="157"/>
      <c r="I827" s="157"/>
      <c r="J827" s="157"/>
      <c r="K827" s="157"/>
      <c r="L827" s="157"/>
    </row>
    <row r="828" spans="1:12" ht="16.5">
      <c r="A828" s="29" t="s">
        <v>156</v>
      </c>
      <c r="B828" s="29"/>
      <c r="C828" s="29"/>
      <c r="D828" s="29" t="s">
        <v>157</v>
      </c>
      <c r="E828" s="29"/>
      <c r="F828" s="29"/>
      <c r="G828" s="29"/>
      <c r="H828" s="32">
        <f>SUM(H829:H835)</f>
        <v>5595.5080719439993</v>
      </c>
      <c r="I828" s="29"/>
      <c r="J828" s="32">
        <f>SUM(J829:J835)</f>
        <v>5991.9058535556342</v>
      </c>
      <c r="K828" s="29"/>
      <c r="L828" s="32">
        <f>SUM(L829:L835)</f>
        <v>11587.413925499633</v>
      </c>
    </row>
    <row r="829" spans="1:12" ht="16.5">
      <c r="A829" s="154" t="s">
        <v>314</v>
      </c>
      <c r="B829" s="68" t="s">
        <v>16</v>
      </c>
      <c r="C829" s="16" t="s">
        <v>159</v>
      </c>
      <c r="D829" s="17" t="s">
        <v>160</v>
      </c>
      <c r="E829" s="18" t="s">
        <v>44</v>
      </c>
      <c r="F829" s="19">
        <v>13.169694219326001</v>
      </c>
      <c r="G829" s="20">
        <f>(VLOOKUP(C829,Planilha7!A33:F4133,4,0)*1.2203)</f>
        <v>0</v>
      </c>
      <c r="H829" s="21">
        <f>F829*G829</f>
        <v>0</v>
      </c>
      <c r="I829" s="20">
        <f>(VLOOKUP(C829,Planilha7!A133:F4233,5,0)*1.2203)</f>
        <v>19.073288999999999</v>
      </c>
      <c r="J829" s="21">
        <f>F829*I829</f>
        <v>251.18938388683418</v>
      </c>
      <c r="K829" s="20">
        <f>G829+I829</f>
        <v>19.073288999999999</v>
      </c>
      <c r="L829" s="51">
        <f>F829*K829</f>
        <v>251.18938388683418</v>
      </c>
    </row>
    <row r="830" spans="1:12" ht="16.5">
      <c r="A830" s="154" t="s">
        <v>315</v>
      </c>
      <c r="B830" s="68" t="s">
        <v>16</v>
      </c>
      <c r="C830" s="16" t="s">
        <v>192</v>
      </c>
      <c r="D830" s="17" t="s">
        <v>193</v>
      </c>
      <c r="E830" s="18" t="s">
        <v>44</v>
      </c>
      <c r="F830" s="19">
        <v>1.0992</v>
      </c>
      <c r="G830" s="20">
        <f>(VLOOKUP(C830,Planilha7!A34:F4134,4,0)*1.2203)</f>
        <v>311.969695</v>
      </c>
      <c r="H830" s="21">
        <f t="shared" ref="H830:H835" si="261">F830*G830</f>
        <v>342.91708874400001</v>
      </c>
      <c r="I830" s="20">
        <f>(VLOOKUP(C830,Planilha7!A134:F4234,5,0)*1.2203)</f>
        <v>51.106164</v>
      </c>
      <c r="J830" s="21">
        <f t="shared" ref="J830:J835" si="262">F830*I830</f>
        <v>56.1758954688</v>
      </c>
      <c r="K830" s="20">
        <f t="shared" ref="K830:K835" si="263">G830+I830</f>
        <v>363.07585899999998</v>
      </c>
      <c r="L830" s="51">
        <f t="shared" ref="L830:L835" si="264">F830*K830</f>
        <v>399.09298421279993</v>
      </c>
    </row>
    <row r="831" spans="1:12" ht="16.5">
      <c r="A831" s="154" t="s">
        <v>316</v>
      </c>
      <c r="B831" s="68" t="s">
        <v>16</v>
      </c>
      <c r="C831" s="16" t="s">
        <v>162</v>
      </c>
      <c r="D831" s="17" t="s">
        <v>163</v>
      </c>
      <c r="E831" s="18" t="s">
        <v>19</v>
      </c>
      <c r="F831" s="19">
        <v>4.2</v>
      </c>
      <c r="G831" s="20">
        <f>(VLOOKUP(C831,Planilha7!A35:F4135,4,0)*1.2203)</f>
        <v>1238.4214549999999</v>
      </c>
      <c r="H831" s="21">
        <f t="shared" si="261"/>
        <v>5201.3701110000002</v>
      </c>
      <c r="I831" s="20">
        <f>(VLOOKUP(C831,Planilha7!A135:F4235,5,0)*1.2203)</f>
        <v>86.165382999999991</v>
      </c>
      <c r="J831" s="21">
        <f t="shared" si="262"/>
        <v>361.89460859999997</v>
      </c>
      <c r="K831" s="20">
        <f t="shared" si="263"/>
        <v>1324.5868379999999</v>
      </c>
      <c r="L831" s="51">
        <f t="shared" si="264"/>
        <v>5563.2647195999998</v>
      </c>
    </row>
    <row r="832" spans="1:12" ht="16.5">
      <c r="A832" s="154" t="s">
        <v>317</v>
      </c>
      <c r="B832" s="68" t="s">
        <v>16</v>
      </c>
      <c r="C832" s="16" t="s">
        <v>165</v>
      </c>
      <c r="D832" s="17" t="s">
        <v>166</v>
      </c>
      <c r="E832" s="18" t="s">
        <v>19</v>
      </c>
      <c r="F832" s="19">
        <v>4.2</v>
      </c>
      <c r="G832" s="20">
        <f>(VLOOKUP(C832,Planilha7!A36:F4136,4,0)*1.2203)</f>
        <v>0</v>
      </c>
      <c r="H832" s="21">
        <f t="shared" si="261"/>
        <v>0</v>
      </c>
      <c r="I832" s="20">
        <f>(VLOOKUP(C832,Planilha7!A136:F4236,5,0)*1.2203)</f>
        <v>45.285332999999994</v>
      </c>
      <c r="J832" s="21">
        <f t="shared" si="262"/>
        <v>190.19839859999999</v>
      </c>
      <c r="K832" s="20">
        <f t="shared" si="263"/>
        <v>45.285332999999994</v>
      </c>
      <c r="L832" s="51">
        <f t="shared" si="264"/>
        <v>190.19839859999999</v>
      </c>
    </row>
    <row r="833" spans="1:13" ht="16.5">
      <c r="A833" s="154" t="s">
        <v>318</v>
      </c>
      <c r="B833" s="68" t="s">
        <v>21</v>
      </c>
      <c r="C833" s="16" t="s">
        <v>194</v>
      </c>
      <c r="D833" s="17" t="s">
        <v>195</v>
      </c>
      <c r="E833" s="18" t="s">
        <v>24</v>
      </c>
      <c r="F833" s="19">
        <v>1</v>
      </c>
      <c r="G833" s="20">
        <f>41.974*1.2203</f>
        <v>51.220872199999995</v>
      </c>
      <c r="H833" s="21">
        <f t="shared" si="261"/>
        <v>51.220872199999995</v>
      </c>
      <c r="I833" s="20">
        <f>1.29*1.2203</f>
        <v>1.574187</v>
      </c>
      <c r="J833" s="21">
        <f t="shared" si="262"/>
        <v>1.574187</v>
      </c>
      <c r="K833" s="20">
        <f t="shared" si="263"/>
        <v>52.795059199999997</v>
      </c>
      <c r="L833" s="51">
        <f t="shared" si="264"/>
        <v>52.795059199999997</v>
      </c>
    </row>
    <row r="834" spans="1:13" ht="33">
      <c r="A834" s="154" t="s">
        <v>319</v>
      </c>
      <c r="B834" s="68" t="s">
        <v>21</v>
      </c>
      <c r="C834" s="16" t="s">
        <v>168</v>
      </c>
      <c r="D834" s="17" t="s">
        <v>169</v>
      </c>
      <c r="E834" s="18" t="s">
        <v>24</v>
      </c>
      <c r="F834" s="19">
        <v>1</v>
      </c>
      <c r="G834" s="20">
        <f>0*1.2203</f>
        <v>0</v>
      </c>
      <c r="H834" s="21">
        <f t="shared" si="261"/>
        <v>0</v>
      </c>
      <c r="I834" s="20">
        <f>1428.1*1.2203</f>
        <v>1742.7104299999999</v>
      </c>
      <c r="J834" s="21">
        <f t="shared" si="262"/>
        <v>1742.7104299999999</v>
      </c>
      <c r="K834" s="20">
        <f t="shared" si="263"/>
        <v>1742.7104299999999</v>
      </c>
      <c r="L834" s="51">
        <f t="shared" si="264"/>
        <v>1742.7104299999999</v>
      </c>
    </row>
    <row r="835" spans="1:13" ht="16.5">
      <c r="A835" s="154" t="s">
        <v>201</v>
      </c>
      <c r="B835" s="68" t="s">
        <v>21</v>
      </c>
      <c r="C835" s="16" t="s">
        <v>320</v>
      </c>
      <c r="D835" s="17" t="s">
        <v>321</v>
      </c>
      <c r="E835" s="18" t="s">
        <v>24</v>
      </c>
      <c r="F835" s="19">
        <v>15</v>
      </c>
      <c r="G835" s="20">
        <f>0*1.2203</f>
        <v>0</v>
      </c>
      <c r="H835" s="21">
        <f t="shared" si="261"/>
        <v>0</v>
      </c>
      <c r="I835" s="20">
        <f>185.1*1.2203</f>
        <v>225.87752999999998</v>
      </c>
      <c r="J835" s="21">
        <f t="shared" si="262"/>
        <v>3388.1629499999999</v>
      </c>
      <c r="K835" s="20">
        <f t="shared" si="263"/>
        <v>225.87752999999998</v>
      </c>
      <c r="L835" s="51">
        <f t="shared" si="264"/>
        <v>3388.1629499999999</v>
      </c>
    </row>
    <row r="836" spans="1:13" ht="17.25" thickBot="1">
      <c r="A836" s="159"/>
      <c r="B836" s="160"/>
      <c r="C836" s="160"/>
      <c r="D836" s="161"/>
      <c r="E836" s="161"/>
      <c r="F836" s="162"/>
      <c r="G836" s="163"/>
      <c r="H836" s="163"/>
      <c r="I836" s="163"/>
      <c r="J836" s="163"/>
      <c r="K836" s="163"/>
      <c r="L836" s="163"/>
    </row>
    <row r="837" spans="1:13" ht="18">
      <c r="A837" s="197" t="s">
        <v>171</v>
      </c>
      <c r="B837" s="197"/>
      <c r="C837" s="197"/>
      <c r="D837" s="197"/>
      <c r="E837" s="197"/>
      <c r="F837" s="197"/>
      <c r="G837" s="198">
        <f>ROUND(H777+H791+H828,2)</f>
        <v>91357.68</v>
      </c>
      <c r="H837" s="198"/>
      <c r="I837" s="198">
        <f>ROUND(J777+J791+J828,2)</f>
        <v>37858.14</v>
      </c>
      <c r="J837" s="198"/>
      <c r="K837" s="198">
        <f>SUM(L777,L791+L828)</f>
        <v>129215.82272803361</v>
      </c>
      <c r="L837" s="198"/>
      <c r="M837" s="167">
        <f>I837+G837</f>
        <v>129215.81999999999</v>
      </c>
    </row>
    <row r="838" spans="1:13" ht="15.75" thickBot="1">
      <c r="B838" s="52"/>
      <c r="C838" s="53"/>
      <c r="D838" s="54"/>
      <c r="E838" s="52"/>
      <c r="F838" s="55"/>
      <c r="G838" s="56"/>
      <c r="H838" s="56"/>
      <c r="I838" s="56"/>
      <c r="J838" s="56"/>
      <c r="K838" s="56"/>
      <c r="L838" s="56"/>
      <c r="M838" s="167">
        <f>M837-K837</f>
        <v>-2.7280336216790602E-3</v>
      </c>
    </row>
    <row r="839" spans="1:13" ht="25.5">
      <c r="A839" s="199" t="s">
        <v>322</v>
      </c>
      <c r="B839" s="199"/>
      <c r="C839" s="199"/>
      <c r="D839" s="199"/>
      <c r="E839" s="199"/>
      <c r="F839" s="199"/>
      <c r="G839" s="198">
        <f>SUM(G74,G134,G201,G268,G327,G390,G453,G515,G577,G642,G712,G774,G837)</f>
        <v>1978219.732409002</v>
      </c>
      <c r="H839" s="198"/>
      <c r="I839" s="198">
        <f>SUM(I74,I134,I201,I268,I327,I390,I453,I515,I577,I642,I712,I774,I837)</f>
        <v>740105.73987422895</v>
      </c>
      <c r="J839" s="198"/>
      <c r="K839" s="198">
        <f>SUM(K74,K134,K201,K268,K327,K390,K453,K515,K577,K642,K712,K774,K837)</f>
        <v>2718325.4579981081</v>
      </c>
      <c r="L839" s="198"/>
    </row>
    <row r="842" spans="1:13" ht="16.5">
      <c r="A842" s="193" t="s">
        <v>8586</v>
      </c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</row>
    <row r="843" spans="1:13" ht="16.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</row>
    <row r="844" spans="1:13" ht="16.5">
      <c r="A844" s="149"/>
      <c r="B844" s="149"/>
      <c r="C844" s="149"/>
      <c r="D844" s="194" t="s">
        <v>323</v>
      </c>
      <c r="E844" s="194"/>
      <c r="F844" s="194"/>
      <c r="G844" s="194"/>
      <c r="H844" s="194"/>
      <c r="I844" s="194"/>
      <c r="J844" s="149"/>
      <c r="K844" s="149"/>
      <c r="L844" s="149"/>
    </row>
    <row r="845" spans="1:13">
      <c r="C845" s="150"/>
      <c r="D845" s="195" t="s">
        <v>8574</v>
      </c>
      <c r="E845" s="195"/>
      <c r="F845" s="195"/>
      <c r="G845" s="195"/>
      <c r="H845" s="195"/>
      <c r="I845" s="195"/>
      <c r="J845" s="150"/>
      <c r="K845" s="150"/>
      <c r="L845" s="150"/>
    </row>
    <row r="846" spans="1:13">
      <c r="C846" s="151"/>
      <c r="D846" s="196" t="s">
        <v>8575</v>
      </c>
      <c r="E846" s="196"/>
      <c r="F846" s="196"/>
      <c r="G846" s="196"/>
      <c r="H846" s="196"/>
      <c r="I846" s="196"/>
      <c r="J846" s="151"/>
      <c r="K846" s="151"/>
      <c r="L846" s="151"/>
    </row>
    <row r="847" spans="1:13"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</row>
  </sheetData>
  <mergeCells count="87">
    <mergeCell ref="A1:L10"/>
    <mergeCell ref="A11:L11"/>
    <mergeCell ref="A12:L12"/>
    <mergeCell ref="A13:L13"/>
    <mergeCell ref="A74:F74"/>
    <mergeCell ref="G74:H74"/>
    <mergeCell ref="K74:L74"/>
    <mergeCell ref="I74:J74"/>
    <mergeCell ref="A14:D14"/>
    <mergeCell ref="A75:L75"/>
    <mergeCell ref="A76:L76"/>
    <mergeCell ref="A134:F134"/>
    <mergeCell ref="G134:H134"/>
    <mergeCell ref="K134:L134"/>
    <mergeCell ref="I134:J134"/>
    <mergeCell ref="A135:L135"/>
    <mergeCell ref="A136:L136"/>
    <mergeCell ref="A201:F201"/>
    <mergeCell ref="G201:H201"/>
    <mergeCell ref="K201:L201"/>
    <mergeCell ref="I201:J201"/>
    <mergeCell ref="A269:L269"/>
    <mergeCell ref="A270:L270"/>
    <mergeCell ref="A327:F327"/>
    <mergeCell ref="K327:L327"/>
    <mergeCell ref="A202:L202"/>
    <mergeCell ref="A203:L203"/>
    <mergeCell ref="A268:F268"/>
    <mergeCell ref="G268:H268"/>
    <mergeCell ref="K268:L268"/>
    <mergeCell ref="I268:J268"/>
    <mergeCell ref="A328:L328"/>
    <mergeCell ref="A329:L329"/>
    <mergeCell ref="A390:F390"/>
    <mergeCell ref="G390:H390"/>
    <mergeCell ref="K390:L390"/>
    <mergeCell ref="I390:J390"/>
    <mergeCell ref="A391:L391"/>
    <mergeCell ref="A392:L392"/>
    <mergeCell ref="A453:F453"/>
    <mergeCell ref="G453:H453"/>
    <mergeCell ref="K453:L453"/>
    <mergeCell ref="I453:J453"/>
    <mergeCell ref="A454:L454"/>
    <mergeCell ref="A455:L455"/>
    <mergeCell ref="A515:F515"/>
    <mergeCell ref="G515:H515"/>
    <mergeCell ref="K515:L515"/>
    <mergeCell ref="I515:J515"/>
    <mergeCell ref="A516:L516"/>
    <mergeCell ref="A517:L517"/>
    <mergeCell ref="A577:F577"/>
    <mergeCell ref="G577:H577"/>
    <mergeCell ref="K577:L577"/>
    <mergeCell ref="I577:J577"/>
    <mergeCell ref="A578:L578"/>
    <mergeCell ref="A579:L579"/>
    <mergeCell ref="A642:F642"/>
    <mergeCell ref="G642:H642"/>
    <mergeCell ref="K642:L642"/>
    <mergeCell ref="I642:J642"/>
    <mergeCell ref="A643:L643"/>
    <mergeCell ref="A644:L644"/>
    <mergeCell ref="A712:F712"/>
    <mergeCell ref="G712:H712"/>
    <mergeCell ref="K712:L712"/>
    <mergeCell ref="I712:J712"/>
    <mergeCell ref="A713:L713"/>
    <mergeCell ref="A714:L714"/>
    <mergeCell ref="A774:F774"/>
    <mergeCell ref="G774:H774"/>
    <mergeCell ref="I774:J774"/>
    <mergeCell ref="K774:L774"/>
    <mergeCell ref="D844:I844"/>
    <mergeCell ref="D845:I845"/>
    <mergeCell ref="D846:I846"/>
    <mergeCell ref="A842:L842"/>
    <mergeCell ref="A775:L775"/>
    <mergeCell ref="A776:L776"/>
    <mergeCell ref="A837:F837"/>
    <mergeCell ref="G837:H837"/>
    <mergeCell ref="I837:J837"/>
    <mergeCell ref="K837:L837"/>
    <mergeCell ref="A839:F839"/>
    <mergeCell ref="G839:H839"/>
    <mergeCell ref="I839:J839"/>
    <mergeCell ref="K839:L839"/>
  </mergeCells>
  <printOptions horizontalCentered="1"/>
  <pageMargins left="0" right="0" top="0.39370078740157483" bottom="0" header="0.51181102362204722" footer="0.51181102362204722"/>
  <pageSetup paperSize="9" scale="50" firstPageNumber="0" orientation="landscape" horizontalDpi="300" verticalDpi="300" r:id="rId1"/>
  <rowBreaks count="2" manualBreakCount="2">
    <brk id="719" max="11" man="1"/>
    <brk id="774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91"/>
  <sheetViews>
    <sheetView view="pageBreakPreview" topLeftCell="M34" zoomScale="71" zoomScaleNormal="48" zoomScaleSheetLayoutView="71" workbookViewId="0">
      <selection activeCell="AN59" sqref="AN59"/>
    </sheetView>
  </sheetViews>
  <sheetFormatPr defaultColWidth="8.7109375" defaultRowHeight="15"/>
  <cols>
    <col min="2" max="2" width="61.85546875" customWidth="1"/>
    <col min="3" max="3" width="11.28515625" style="60" customWidth="1"/>
    <col min="4" max="7" width="5.7109375" customWidth="1"/>
    <col min="8" max="39" width="5.7109375" style="60" customWidth="1"/>
    <col min="40" max="47" width="5.7109375" customWidth="1"/>
    <col min="48" max="48" width="25.5703125" customWidth="1"/>
    <col min="52" max="52" width="16.42578125" customWidth="1"/>
  </cols>
  <sheetData>
    <row r="1" spans="1:48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</row>
    <row r="2" spans="1:48" ht="85.5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</row>
    <row r="3" spans="1:48" ht="18.75" customHeight="1">
      <c r="A3" s="235" t="s">
        <v>328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</row>
    <row r="4" spans="1:48" ht="15.75" customHeight="1">
      <c r="A4" s="236" t="s">
        <v>329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</row>
    <row r="5" spans="1:48" ht="32.25" customHeight="1">
      <c r="A5" s="237" t="s">
        <v>8538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</row>
    <row r="6" spans="1:48" ht="15.75" hidden="1" customHeight="1">
      <c r="A6" s="194"/>
      <c r="B6" s="194"/>
      <c r="C6" s="194"/>
      <c r="D6" s="194"/>
      <c r="E6" s="194"/>
      <c r="F6" s="194"/>
      <c r="G6" s="19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238" t="s">
        <v>330</v>
      </c>
      <c r="AO6" s="238"/>
      <c r="AP6" s="238"/>
      <c r="AQ6" s="238"/>
      <c r="AR6" s="238"/>
      <c r="AS6" s="238"/>
      <c r="AT6" s="236"/>
      <c r="AU6" s="236"/>
      <c r="AV6" s="236"/>
    </row>
    <row r="7" spans="1:48" ht="15.7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</row>
    <row r="8" spans="1:48" ht="15" customHeight="1">
      <c r="A8" s="240" t="s">
        <v>1</v>
      </c>
      <c r="B8" s="240" t="s">
        <v>327</v>
      </c>
      <c r="C8" s="178"/>
      <c r="D8" s="240" t="s">
        <v>331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165" t="s">
        <v>322</v>
      </c>
    </row>
    <row r="9" spans="1:48" ht="17.25" customHeight="1">
      <c r="A9" s="240"/>
      <c r="B9" s="240"/>
      <c r="C9" s="184"/>
      <c r="D9" s="232" t="s">
        <v>332</v>
      </c>
      <c r="E9" s="233"/>
      <c r="F9" s="233"/>
      <c r="G9" s="234"/>
      <c r="H9" s="232" t="s">
        <v>8562</v>
      </c>
      <c r="I9" s="233"/>
      <c r="J9" s="233"/>
      <c r="K9" s="234"/>
      <c r="L9" s="232" t="s">
        <v>8563</v>
      </c>
      <c r="M9" s="233"/>
      <c r="N9" s="233"/>
      <c r="O9" s="234"/>
      <c r="P9" s="232" t="s">
        <v>8564</v>
      </c>
      <c r="Q9" s="233"/>
      <c r="R9" s="233"/>
      <c r="S9" s="234"/>
      <c r="T9" s="232" t="s">
        <v>8565</v>
      </c>
      <c r="U9" s="233"/>
      <c r="V9" s="233"/>
      <c r="W9" s="234"/>
      <c r="X9" s="232" t="s">
        <v>8566</v>
      </c>
      <c r="Y9" s="233"/>
      <c r="Z9" s="233"/>
      <c r="AA9" s="234"/>
      <c r="AB9" s="232" t="s">
        <v>8567</v>
      </c>
      <c r="AC9" s="233"/>
      <c r="AD9" s="233"/>
      <c r="AE9" s="234"/>
      <c r="AF9" s="232" t="s">
        <v>8568</v>
      </c>
      <c r="AG9" s="233"/>
      <c r="AH9" s="233"/>
      <c r="AI9" s="234"/>
      <c r="AJ9" s="232" t="s">
        <v>8569</v>
      </c>
      <c r="AK9" s="233"/>
      <c r="AL9" s="233"/>
      <c r="AM9" s="234"/>
      <c r="AN9" s="232" t="s">
        <v>8570</v>
      </c>
      <c r="AO9" s="233"/>
      <c r="AP9" s="233"/>
      <c r="AQ9" s="234"/>
      <c r="AR9" s="232" t="s">
        <v>8571</v>
      </c>
      <c r="AS9" s="233"/>
      <c r="AT9" s="233"/>
      <c r="AU9" s="234"/>
      <c r="AV9" s="165"/>
    </row>
    <row r="10" spans="1:48" s="60" customFormat="1" ht="17.25" customHeight="1">
      <c r="A10" s="230" t="s">
        <v>13</v>
      </c>
      <c r="B10" s="224" t="s">
        <v>8542</v>
      </c>
      <c r="C10" s="185" t="s">
        <v>382</v>
      </c>
      <c r="D10" s="226">
        <f>Po!G268</f>
        <v>158676.18</v>
      </c>
      <c r="E10" s="227"/>
      <c r="F10" s="227"/>
      <c r="G10" s="228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192">
        <f>SUM(D10:AU10)</f>
        <v>158676.18</v>
      </c>
    </row>
    <row r="11" spans="1:48" ht="16.5">
      <c r="A11" s="231"/>
      <c r="B11" s="225"/>
      <c r="C11" s="186" t="s">
        <v>8572</v>
      </c>
      <c r="D11" s="226">
        <f>Po!I268</f>
        <v>62439.199999999997</v>
      </c>
      <c r="E11" s="227"/>
      <c r="F11" s="227"/>
      <c r="G11" s="228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192">
        <f>SUM(D11:AU11)</f>
        <v>62439.199999999997</v>
      </c>
    </row>
    <row r="12" spans="1:48" ht="5.0999999999999996" customHeight="1">
      <c r="A12" s="15"/>
      <c r="B12" s="15"/>
      <c r="C12" s="23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92"/>
    </row>
    <row r="13" spans="1:48" s="60" customFormat="1" ht="16.5" customHeight="1">
      <c r="A13" s="230" t="s">
        <v>51</v>
      </c>
      <c r="B13" s="224" t="s">
        <v>8540</v>
      </c>
      <c r="C13" s="185" t="s">
        <v>382</v>
      </c>
      <c r="D13" s="229"/>
      <c r="E13" s="229"/>
      <c r="F13" s="229"/>
      <c r="G13" s="229"/>
      <c r="H13" s="226">
        <f>Po!G134</f>
        <v>159081.10888671002</v>
      </c>
      <c r="I13" s="227"/>
      <c r="J13" s="227"/>
      <c r="K13" s="228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192">
        <f>SUM(D13:AU13)</f>
        <v>159081.10888671002</v>
      </c>
    </row>
    <row r="14" spans="1:48" ht="16.5" customHeight="1">
      <c r="A14" s="231"/>
      <c r="B14" s="225"/>
      <c r="C14" s="186" t="s">
        <v>8572</v>
      </c>
      <c r="D14" s="229"/>
      <c r="E14" s="229"/>
      <c r="F14" s="229"/>
      <c r="G14" s="229"/>
      <c r="H14" s="226">
        <f>Po!I134</f>
        <v>69453.174183832933</v>
      </c>
      <c r="I14" s="227"/>
      <c r="J14" s="227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192">
        <f>SUM(D14:AU14)</f>
        <v>69453.174183832933</v>
      </c>
    </row>
    <row r="15" spans="1:48" ht="5.0999999999999996" customHeight="1">
      <c r="A15" s="15"/>
      <c r="B15" s="15"/>
      <c r="C15" s="23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92"/>
    </row>
    <row r="16" spans="1:48" s="60" customFormat="1" ht="16.5" customHeight="1">
      <c r="A16" s="230" t="s">
        <v>156</v>
      </c>
      <c r="B16" s="224" t="s">
        <v>8547</v>
      </c>
      <c r="C16" s="185" t="s">
        <v>382</v>
      </c>
      <c r="D16" s="229"/>
      <c r="E16" s="229"/>
      <c r="F16" s="229"/>
      <c r="G16" s="229"/>
      <c r="H16" s="229"/>
      <c r="I16" s="229"/>
      <c r="J16" s="229"/>
      <c r="K16" s="229"/>
      <c r="L16" s="226">
        <f>Po!G577</f>
        <v>150767.04999999999</v>
      </c>
      <c r="M16" s="227"/>
      <c r="N16" s="227"/>
      <c r="O16" s="228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192">
        <f>SUM(D16:AU16)</f>
        <v>150767.04999999999</v>
      </c>
    </row>
    <row r="17" spans="1:48" ht="16.5">
      <c r="A17" s="231"/>
      <c r="B17" s="225"/>
      <c r="C17" s="186" t="s">
        <v>8572</v>
      </c>
      <c r="D17" s="229"/>
      <c r="E17" s="229"/>
      <c r="F17" s="229"/>
      <c r="G17" s="229"/>
      <c r="H17" s="229"/>
      <c r="I17" s="229"/>
      <c r="J17" s="229"/>
      <c r="K17" s="229"/>
      <c r="L17" s="226">
        <f>Po!I577</f>
        <v>64642.05</v>
      </c>
      <c r="M17" s="227"/>
      <c r="N17" s="227"/>
      <c r="O17" s="228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192">
        <f>SUM(D17:AU17)</f>
        <v>64642.05</v>
      </c>
    </row>
    <row r="18" spans="1:48" ht="5.0999999999999996" customHeight="1">
      <c r="A18" s="15"/>
      <c r="B18" s="181"/>
      <c r="C18" s="181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92"/>
    </row>
    <row r="19" spans="1:48" s="60" customFormat="1" ht="16.5" customHeight="1">
      <c r="A19" s="230" t="s">
        <v>8552</v>
      </c>
      <c r="B19" s="224" t="s">
        <v>8543</v>
      </c>
      <c r="C19" s="185" t="s">
        <v>382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6">
        <f>Po!G327</f>
        <v>150210.46</v>
      </c>
      <c r="Q19" s="227"/>
      <c r="R19" s="227"/>
      <c r="S19" s="228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192">
        <f>SUM(D19:AU19)</f>
        <v>150210.46</v>
      </c>
    </row>
    <row r="20" spans="1:48" s="60" customFormat="1" ht="16.5">
      <c r="A20" s="231"/>
      <c r="B20" s="225"/>
      <c r="C20" s="186" t="s">
        <v>8572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6">
        <f>Po!I327</f>
        <v>60241.54</v>
      </c>
      <c r="Q20" s="227"/>
      <c r="R20" s="227"/>
      <c r="S20" s="228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192">
        <f>SUM(D20:AU20)</f>
        <v>60241.54</v>
      </c>
    </row>
    <row r="21" spans="1:48" s="60" customFormat="1" ht="5.0999999999999996" customHeight="1">
      <c r="A21" s="23"/>
      <c r="B21" s="23"/>
      <c r="C21" s="23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92"/>
    </row>
    <row r="22" spans="1:48" s="60" customFormat="1" ht="16.5" customHeight="1">
      <c r="A22" s="230" t="s">
        <v>8553</v>
      </c>
      <c r="B22" s="224" t="s">
        <v>8545</v>
      </c>
      <c r="C22" s="185" t="s">
        <v>382</v>
      </c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6">
        <f>Po!G453</f>
        <v>145524.66</v>
      </c>
      <c r="U22" s="227"/>
      <c r="V22" s="227"/>
      <c r="W22" s="228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192">
        <f>SUM(D22:AU22)</f>
        <v>145524.66</v>
      </c>
    </row>
    <row r="23" spans="1:48" s="60" customFormat="1" ht="16.5">
      <c r="A23" s="231"/>
      <c r="B23" s="225"/>
      <c r="C23" s="186" t="s">
        <v>8572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6">
        <f>Po!I453</f>
        <v>56586.01</v>
      </c>
      <c r="U23" s="227"/>
      <c r="V23" s="227"/>
      <c r="W23" s="228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192">
        <f>SUM(D23:AU23)</f>
        <v>56586.01</v>
      </c>
    </row>
    <row r="24" spans="1:48" s="60" customFormat="1" ht="5.0999999999999996" customHeight="1">
      <c r="A24" s="23"/>
      <c r="B24" s="181"/>
      <c r="C24" s="181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92"/>
    </row>
    <row r="25" spans="1:48" s="60" customFormat="1" ht="16.5" customHeight="1">
      <c r="A25" s="230" t="s">
        <v>8554</v>
      </c>
      <c r="B25" s="224" t="s">
        <v>8550</v>
      </c>
      <c r="C25" s="185" t="s">
        <v>382</v>
      </c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6">
        <f>Po!G774*93%</f>
        <v>145353.16890000002</v>
      </c>
      <c r="Y25" s="227"/>
      <c r="Z25" s="227"/>
      <c r="AA25" s="228"/>
      <c r="AB25" s="226">
        <f>Po!G774*7%</f>
        <v>10940.561100000003</v>
      </c>
      <c r="AC25" s="227"/>
      <c r="AD25" s="227"/>
      <c r="AE25" s="228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192">
        <f>SUM(D25:AU25)</f>
        <v>156293.73000000001</v>
      </c>
    </row>
    <row r="26" spans="1:48" s="60" customFormat="1" ht="16.5">
      <c r="A26" s="231"/>
      <c r="B26" s="225"/>
      <c r="C26" s="186" t="s">
        <v>8572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6">
        <f>Po!I774*93%</f>
        <v>28653.141900000002</v>
      </c>
      <c r="Y26" s="227"/>
      <c r="Z26" s="227"/>
      <c r="AA26" s="228"/>
      <c r="AB26" s="226">
        <f>Po!I774*7%</f>
        <v>2156.6881000000003</v>
      </c>
      <c r="AC26" s="227"/>
      <c r="AD26" s="227"/>
      <c r="AE26" s="228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192">
        <f>SUM(D26:AU26)</f>
        <v>30809.83</v>
      </c>
    </row>
    <row r="27" spans="1:48" s="60" customFormat="1" ht="5.0999999999999996" customHeight="1">
      <c r="A27" s="23"/>
      <c r="B27" s="23"/>
      <c r="C27" s="23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92"/>
    </row>
    <row r="28" spans="1:48" s="60" customFormat="1" ht="16.5" customHeight="1">
      <c r="A28" s="230" t="s">
        <v>8555</v>
      </c>
      <c r="B28" s="224" t="s">
        <v>8544</v>
      </c>
      <c r="C28" s="185" t="s">
        <v>382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6">
        <f>Po!G390</f>
        <v>174923.39</v>
      </c>
      <c r="AC28" s="227"/>
      <c r="AD28" s="227"/>
      <c r="AE28" s="228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192">
        <f>SUM(D28:AU28)</f>
        <v>174923.39</v>
      </c>
    </row>
    <row r="29" spans="1:48" s="60" customFormat="1" ht="16.5">
      <c r="A29" s="231"/>
      <c r="B29" s="225"/>
      <c r="C29" s="186" t="s">
        <v>8572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6">
        <f>Po!I390</f>
        <v>64795.73</v>
      </c>
      <c r="AC29" s="227"/>
      <c r="AD29" s="227"/>
      <c r="AE29" s="228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192">
        <f>SUM(D29:AU29)</f>
        <v>64795.73</v>
      </c>
    </row>
    <row r="30" spans="1:48" s="60" customFormat="1" ht="5.0999999999999996" customHeight="1">
      <c r="A30" s="23"/>
      <c r="B30" s="181"/>
      <c r="C30" s="181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92"/>
    </row>
    <row r="31" spans="1:48" s="60" customFormat="1" ht="16.5" customHeight="1">
      <c r="A31" s="230" t="s">
        <v>8556</v>
      </c>
      <c r="B31" s="224" t="s">
        <v>8551</v>
      </c>
      <c r="C31" s="185" t="s">
        <v>382</v>
      </c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6">
        <f>Po!G837</f>
        <v>91357.68</v>
      </c>
      <c r="AG31" s="227"/>
      <c r="AH31" s="227"/>
      <c r="AI31" s="228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192">
        <f>SUM(D31:AU31)</f>
        <v>91357.68</v>
      </c>
    </row>
    <row r="32" spans="1:48" s="60" customFormat="1" ht="16.5">
      <c r="A32" s="231"/>
      <c r="B32" s="225"/>
      <c r="C32" s="186" t="s">
        <v>8572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6">
        <f>Po!I837</f>
        <v>37858.14</v>
      </c>
      <c r="AG32" s="227"/>
      <c r="AH32" s="227"/>
      <c r="AI32" s="228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192">
        <f>SUM(D32:AU32)</f>
        <v>37858.14</v>
      </c>
    </row>
    <row r="33" spans="1:48" s="60" customFormat="1" ht="5.0999999999999996" customHeight="1">
      <c r="A33" s="23"/>
      <c r="B33" s="23"/>
      <c r="C33" s="23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92"/>
    </row>
    <row r="34" spans="1:48" s="60" customFormat="1" ht="16.5" customHeight="1">
      <c r="A34" s="230" t="s">
        <v>8557</v>
      </c>
      <c r="B34" s="224" t="s">
        <v>8548</v>
      </c>
      <c r="C34" s="185" t="s">
        <v>382</v>
      </c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6">
        <f>Po!G642/3</f>
        <v>72382.41</v>
      </c>
      <c r="AG34" s="227"/>
      <c r="AH34" s="227"/>
      <c r="AI34" s="228"/>
      <c r="AJ34" s="226">
        <f>Po!G642/3</f>
        <v>72382.41</v>
      </c>
      <c r="AK34" s="227"/>
      <c r="AL34" s="227"/>
      <c r="AM34" s="228"/>
      <c r="AN34" s="226">
        <f>Po!G642/3</f>
        <v>72382.41</v>
      </c>
      <c r="AO34" s="227"/>
      <c r="AP34" s="227"/>
      <c r="AQ34" s="228"/>
      <c r="AR34" s="229"/>
      <c r="AS34" s="229"/>
      <c r="AT34" s="229"/>
      <c r="AU34" s="229"/>
      <c r="AV34" s="192">
        <f>SUM(D34:AU34)</f>
        <v>217147.23</v>
      </c>
    </row>
    <row r="35" spans="1:48" s="60" customFormat="1" ht="16.5">
      <c r="A35" s="231"/>
      <c r="B35" s="225"/>
      <c r="C35" s="186" t="s">
        <v>8572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6">
        <f>Po!I642/3</f>
        <v>23011.710000000003</v>
      </c>
      <c r="AG35" s="227"/>
      <c r="AH35" s="227"/>
      <c r="AI35" s="228"/>
      <c r="AJ35" s="226">
        <f>Po!I642/3</f>
        <v>23011.710000000003</v>
      </c>
      <c r="AK35" s="227"/>
      <c r="AL35" s="227"/>
      <c r="AM35" s="228"/>
      <c r="AN35" s="226">
        <f>Po!I642/3</f>
        <v>23011.710000000003</v>
      </c>
      <c r="AO35" s="227"/>
      <c r="AP35" s="227"/>
      <c r="AQ35" s="228"/>
      <c r="AR35" s="229"/>
      <c r="AS35" s="229"/>
      <c r="AT35" s="229"/>
      <c r="AU35" s="229"/>
      <c r="AV35" s="192">
        <f>SUM(D35:AU35)</f>
        <v>69035.13</v>
      </c>
    </row>
    <row r="36" spans="1:48" s="60" customFormat="1" ht="5.0999999999999996" customHeight="1">
      <c r="A36" s="23"/>
      <c r="B36" s="181"/>
      <c r="C36" s="181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92"/>
    </row>
    <row r="37" spans="1:48" s="60" customFormat="1" ht="16.5" customHeight="1">
      <c r="A37" s="230" t="s">
        <v>8558</v>
      </c>
      <c r="B37" s="224" t="s">
        <v>8541</v>
      </c>
      <c r="C37" s="185" t="s">
        <v>382</v>
      </c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6">
        <f>Po!G201/3</f>
        <v>68557.354507430675</v>
      </c>
      <c r="AG37" s="227"/>
      <c r="AH37" s="227"/>
      <c r="AI37" s="228"/>
      <c r="AJ37" s="226">
        <f>Po!G201/3</f>
        <v>68557.354507430675</v>
      </c>
      <c r="AK37" s="227"/>
      <c r="AL37" s="227"/>
      <c r="AM37" s="228"/>
      <c r="AN37" s="226">
        <f>Po!G201/3</f>
        <v>68557.354507430675</v>
      </c>
      <c r="AO37" s="227"/>
      <c r="AP37" s="227"/>
      <c r="AQ37" s="228"/>
      <c r="AR37" s="229"/>
      <c r="AS37" s="229"/>
      <c r="AT37" s="229"/>
      <c r="AU37" s="229"/>
      <c r="AV37" s="192">
        <f>SUM(D37:AU37)</f>
        <v>205672.06352229201</v>
      </c>
    </row>
    <row r="38" spans="1:48" s="60" customFormat="1" ht="16.5">
      <c r="A38" s="231"/>
      <c r="B38" s="225"/>
      <c r="C38" s="186" t="s">
        <v>8572</v>
      </c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6">
        <f>Po!I201/3</f>
        <v>27807.011896798682</v>
      </c>
      <c r="AG38" s="227"/>
      <c r="AH38" s="227"/>
      <c r="AI38" s="228"/>
      <c r="AJ38" s="226">
        <f>Po!I201/3</f>
        <v>27807.011896798682</v>
      </c>
      <c r="AK38" s="227"/>
      <c r="AL38" s="227"/>
      <c r="AM38" s="228"/>
      <c r="AN38" s="226">
        <f>Po!I201/3</f>
        <v>27807.011896798682</v>
      </c>
      <c r="AO38" s="227"/>
      <c r="AP38" s="227"/>
      <c r="AQ38" s="228"/>
      <c r="AR38" s="229"/>
      <c r="AS38" s="229"/>
      <c r="AT38" s="229"/>
      <c r="AU38" s="229"/>
      <c r="AV38" s="192">
        <f>SUM(D38:AU38)</f>
        <v>83421.035690396049</v>
      </c>
    </row>
    <row r="39" spans="1:48" s="60" customFormat="1" ht="5.0999999999999996" customHeight="1">
      <c r="A39" s="23"/>
      <c r="B39" s="181"/>
      <c r="C39" s="181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92"/>
    </row>
    <row r="40" spans="1:48" s="60" customFormat="1" ht="16.5" customHeight="1">
      <c r="A40" s="230" t="s">
        <v>8559</v>
      </c>
      <c r="B40" s="224" t="s">
        <v>8539</v>
      </c>
      <c r="C40" s="185" t="s">
        <v>382</v>
      </c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6">
        <f>Po!G74/2</f>
        <v>63367.714999999997</v>
      </c>
      <c r="AK40" s="227"/>
      <c r="AL40" s="227"/>
      <c r="AM40" s="228"/>
      <c r="AN40" s="226">
        <f>Po!G74/2</f>
        <v>63367.714999999997</v>
      </c>
      <c r="AO40" s="227"/>
      <c r="AP40" s="227"/>
      <c r="AQ40" s="228"/>
      <c r="AR40" s="229"/>
      <c r="AS40" s="229"/>
      <c r="AT40" s="229"/>
      <c r="AU40" s="229"/>
      <c r="AV40" s="192">
        <f>SUM(D40:AU40)</f>
        <v>126735.43</v>
      </c>
    </row>
    <row r="41" spans="1:48" s="60" customFormat="1" ht="16.5">
      <c r="A41" s="231"/>
      <c r="B41" s="225"/>
      <c r="C41" s="186" t="s">
        <v>8572</v>
      </c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6">
        <f>Po!I74/2</f>
        <v>25824.77</v>
      </c>
      <c r="AK41" s="227"/>
      <c r="AL41" s="227"/>
      <c r="AM41" s="228"/>
      <c r="AN41" s="226">
        <f>Po!I74/2</f>
        <v>25824.77</v>
      </c>
      <c r="AO41" s="227"/>
      <c r="AP41" s="227"/>
      <c r="AQ41" s="228"/>
      <c r="AR41" s="229"/>
      <c r="AS41" s="229"/>
      <c r="AT41" s="229"/>
      <c r="AU41" s="229"/>
      <c r="AV41" s="192">
        <f>SUM(D41:AU41)</f>
        <v>51649.54</v>
      </c>
    </row>
    <row r="42" spans="1:48" s="60" customFormat="1" ht="5.0999999999999996" customHeight="1">
      <c r="A42" s="23"/>
      <c r="B42" s="181"/>
      <c r="C42" s="181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92"/>
    </row>
    <row r="43" spans="1:48" s="60" customFormat="1" ht="16.5" customHeight="1">
      <c r="A43" s="230" t="s">
        <v>8560</v>
      </c>
      <c r="B43" s="224" t="s">
        <v>8549</v>
      </c>
      <c r="C43" s="185" t="s">
        <v>382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6">
        <f>Po!G712/2</f>
        <v>58170.52</v>
      </c>
      <c r="AO43" s="227"/>
      <c r="AP43" s="227"/>
      <c r="AQ43" s="228"/>
      <c r="AR43" s="226">
        <f>Po!G712/2</f>
        <v>58170.52</v>
      </c>
      <c r="AS43" s="227"/>
      <c r="AT43" s="227"/>
      <c r="AU43" s="228"/>
      <c r="AV43" s="192">
        <f>SUM(D43:AU43)</f>
        <v>116341.04</v>
      </c>
    </row>
    <row r="44" spans="1:48" s="60" customFormat="1" ht="16.5">
      <c r="A44" s="231"/>
      <c r="B44" s="225"/>
      <c r="C44" s="186" t="s">
        <v>8572</v>
      </c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6">
        <f>Po!I712/2</f>
        <v>23880.42</v>
      </c>
      <c r="AO44" s="227"/>
      <c r="AP44" s="227"/>
      <c r="AQ44" s="228"/>
      <c r="AR44" s="226">
        <f>Po!I712/2</f>
        <v>23880.42</v>
      </c>
      <c r="AS44" s="227"/>
      <c r="AT44" s="227"/>
      <c r="AU44" s="228"/>
      <c r="AV44" s="192">
        <f>SUM(D44:AU44)</f>
        <v>47760.84</v>
      </c>
    </row>
    <row r="45" spans="1:48" s="60" customFormat="1" ht="5.0999999999999996" customHeight="1">
      <c r="A45" s="23"/>
      <c r="B45" s="181"/>
      <c r="C45" s="181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92"/>
    </row>
    <row r="46" spans="1:48" s="60" customFormat="1" ht="16.5" customHeight="1">
      <c r="A46" s="230" t="s">
        <v>8561</v>
      </c>
      <c r="B46" s="224" t="s">
        <v>8546</v>
      </c>
      <c r="C46" s="185" t="s">
        <v>382</v>
      </c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6">
        <f>Po!G515</f>
        <v>125489.71</v>
      </c>
      <c r="AS46" s="227"/>
      <c r="AT46" s="227"/>
      <c r="AU46" s="228"/>
      <c r="AV46" s="192">
        <f>SUM(D46:AU46)</f>
        <v>125489.71</v>
      </c>
    </row>
    <row r="47" spans="1:48" s="60" customFormat="1" ht="16.5">
      <c r="A47" s="231"/>
      <c r="B47" s="225"/>
      <c r="C47" s="186" t="s">
        <v>8572</v>
      </c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6">
        <f>Po!I515</f>
        <v>41413.519999999997</v>
      </c>
      <c r="AS47" s="227"/>
      <c r="AT47" s="227"/>
      <c r="AU47" s="228"/>
      <c r="AV47" s="192">
        <f>SUM(D47:AU47)</f>
        <v>41413.519999999997</v>
      </c>
    </row>
    <row r="48" spans="1:48" s="60" customFormat="1" ht="5.0999999999999996" customHeight="1">
      <c r="A48" s="23"/>
      <c r="B48" s="23"/>
      <c r="C48" s="23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87"/>
    </row>
    <row r="49" spans="1:48" s="60" customFormat="1" ht="16.5" customHeight="1">
      <c r="A49" s="23"/>
      <c r="B49" s="23"/>
      <c r="C49" s="174" t="s">
        <v>8573</v>
      </c>
      <c r="D49" s="214">
        <f>SUM(D8:G45)</f>
        <v>221115.38</v>
      </c>
      <c r="E49" s="215"/>
      <c r="F49" s="215"/>
      <c r="G49" s="215"/>
      <c r="H49" s="214">
        <f>SUM(H8:K45)</f>
        <v>228534.28307054297</v>
      </c>
      <c r="I49" s="215"/>
      <c r="J49" s="215"/>
      <c r="K49" s="215"/>
      <c r="L49" s="214">
        <f>SUM(L8:O45)</f>
        <v>215409.09999999998</v>
      </c>
      <c r="M49" s="215"/>
      <c r="N49" s="215"/>
      <c r="O49" s="215"/>
      <c r="P49" s="214">
        <f>SUM(P8:S45)</f>
        <v>210452</v>
      </c>
      <c r="Q49" s="215"/>
      <c r="R49" s="215"/>
      <c r="S49" s="215"/>
      <c r="T49" s="214">
        <f>SUM(T8:W45)</f>
        <v>202110.67</v>
      </c>
      <c r="U49" s="215"/>
      <c r="V49" s="215"/>
      <c r="W49" s="215"/>
      <c r="X49" s="214">
        <f>SUM(X8:AA45)</f>
        <v>174006.31080000004</v>
      </c>
      <c r="Y49" s="215"/>
      <c r="Z49" s="215"/>
      <c r="AA49" s="215"/>
      <c r="AB49" s="214">
        <f>SUM(AB8:AE45)</f>
        <v>252816.36920000002</v>
      </c>
      <c r="AC49" s="215"/>
      <c r="AD49" s="215"/>
      <c r="AE49" s="215"/>
      <c r="AF49" s="223">
        <f>SUM(AF8:AI45)</f>
        <v>320974.30640422931</v>
      </c>
      <c r="AG49" s="215"/>
      <c r="AH49" s="215"/>
      <c r="AI49" s="215"/>
      <c r="AJ49" s="223">
        <f>SUM(AJ8:AM45)</f>
        <v>280950.97140422935</v>
      </c>
      <c r="AK49" s="215"/>
      <c r="AL49" s="215"/>
      <c r="AM49" s="215"/>
      <c r="AN49" s="223">
        <f>SUM(AN8:AQ45)</f>
        <v>363001.91140422935</v>
      </c>
      <c r="AO49" s="215"/>
      <c r="AP49" s="215"/>
      <c r="AQ49" s="215"/>
      <c r="AR49" s="214">
        <f>SUM(AR8:AU45)</f>
        <v>82050.94</v>
      </c>
      <c r="AS49" s="215"/>
      <c r="AT49" s="215"/>
      <c r="AU49" s="215"/>
      <c r="AV49" s="177"/>
    </row>
    <row r="50" spans="1:48" s="60" customFormat="1" ht="16.5" customHeight="1">
      <c r="A50" s="23"/>
      <c r="B50" s="23"/>
      <c r="C50" s="200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2"/>
      <c r="AV50" s="177"/>
    </row>
    <row r="51" spans="1:48">
      <c r="A51" s="205"/>
      <c r="B51" s="205"/>
      <c r="C51" s="174" t="s">
        <v>337</v>
      </c>
      <c r="D51" s="222">
        <f>D49/AV52</f>
        <v>8.1342496420885271E-2</v>
      </c>
      <c r="E51" s="222"/>
      <c r="F51" s="222"/>
      <c r="G51" s="222"/>
      <c r="H51" s="222">
        <f>D51+(H49/AV52)</f>
        <v>0.16541421093805375</v>
      </c>
      <c r="I51" s="222"/>
      <c r="J51" s="222"/>
      <c r="K51" s="222"/>
      <c r="L51" s="222">
        <f>H51+(L49/AV52)</f>
        <v>0.24465751796525428</v>
      </c>
      <c r="M51" s="222"/>
      <c r="N51" s="222"/>
      <c r="O51" s="222"/>
      <c r="P51" s="222">
        <f>L51+(P49/AV52)</f>
        <v>0.32207723909350938</v>
      </c>
      <c r="Q51" s="222"/>
      <c r="R51" s="222"/>
      <c r="S51" s="222"/>
      <c r="T51" s="222">
        <f>P51+(T49/AV52)</f>
        <v>0.39642840567042381</v>
      </c>
      <c r="U51" s="222"/>
      <c r="V51" s="222"/>
      <c r="W51" s="222"/>
      <c r="X51" s="222">
        <f>T51+(X49/AV52)</f>
        <v>0.4604407222874789</v>
      </c>
      <c r="Y51" s="222"/>
      <c r="Z51" s="222"/>
      <c r="AA51" s="222"/>
      <c r="AB51" s="222">
        <f>X51+(AB49/AV52)</f>
        <v>0.55344517365939261</v>
      </c>
      <c r="AC51" s="222"/>
      <c r="AD51" s="222"/>
      <c r="AE51" s="222"/>
      <c r="AF51" s="222">
        <f>AB51+(AF49/AV52)</f>
        <v>0.67152312630964317</v>
      </c>
      <c r="AG51" s="222"/>
      <c r="AH51" s="222"/>
      <c r="AI51" s="222"/>
      <c r="AJ51" s="222">
        <f>AF51+(AJ49/AV52)</f>
        <v>0.77487755324228247</v>
      </c>
      <c r="AK51" s="222"/>
      <c r="AL51" s="222"/>
      <c r="AM51" s="222"/>
      <c r="AN51" s="222">
        <f>AJ51+(AN49/AV52)</f>
        <v>0.90841634949957151</v>
      </c>
      <c r="AO51" s="222"/>
      <c r="AP51" s="222"/>
      <c r="AQ51" s="222"/>
      <c r="AR51" s="222">
        <f>AN51+(AR49/AV52)</f>
        <v>0.93860071882422125</v>
      </c>
      <c r="AS51" s="222"/>
      <c r="AT51" s="222"/>
      <c r="AU51" s="222"/>
      <c r="AV51" s="191">
        <v>1</v>
      </c>
    </row>
    <row r="52" spans="1:48" hidden="1">
      <c r="A52" s="205"/>
      <c r="B52" s="205"/>
      <c r="C52" s="174" t="s">
        <v>8573</v>
      </c>
      <c r="D52" s="219">
        <f>SUM(D10:G47)</f>
        <v>221115.38</v>
      </c>
      <c r="E52" s="220"/>
      <c r="F52" s="220"/>
      <c r="G52" s="221"/>
      <c r="H52" s="219">
        <f>SUM(H10:K47)</f>
        <v>228534.28307054297</v>
      </c>
      <c r="I52" s="220"/>
      <c r="J52" s="220"/>
      <c r="K52" s="221"/>
      <c r="L52" s="219">
        <f>SUM(L10:O47)</f>
        <v>215409.09999999998</v>
      </c>
      <c r="M52" s="220"/>
      <c r="N52" s="220"/>
      <c r="O52" s="221"/>
      <c r="P52" s="219">
        <f>SUM(P10:S47)</f>
        <v>210452</v>
      </c>
      <c r="Q52" s="220"/>
      <c r="R52" s="220"/>
      <c r="S52" s="221"/>
      <c r="T52" s="219">
        <f>SUM(T10:W47)</f>
        <v>202110.67</v>
      </c>
      <c r="U52" s="220"/>
      <c r="V52" s="220"/>
      <c r="W52" s="221"/>
      <c r="X52" s="219">
        <f>SUM(X10:AA47)</f>
        <v>174006.31080000004</v>
      </c>
      <c r="Y52" s="220"/>
      <c r="Z52" s="220"/>
      <c r="AA52" s="221"/>
      <c r="AB52" s="219">
        <f>SUM(AB10:AE47)</f>
        <v>252816.36920000002</v>
      </c>
      <c r="AC52" s="220"/>
      <c r="AD52" s="220"/>
      <c r="AE52" s="221"/>
      <c r="AF52" s="216">
        <f>SUM(AF10:AI47)</f>
        <v>320974.30640422931</v>
      </c>
      <c r="AG52" s="217"/>
      <c r="AH52" s="217"/>
      <c r="AI52" s="218"/>
      <c r="AJ52" s="216">
        <f>SUM(AJ10:AM47)</f>
        <v>280950.97140422935</v>
      </c>
      <c r="AK52" s="217"/>
      <c r="AL52" s="217"/>
      <c r="AM52" s="218"/>
      <c r="AN52" s="216">
        <f>SUM(AN10:AQ47)</f>
        <v>363001.91140422935</v>
      </c>
      <c r="AO52" s="217"/>
      <c r="AP52" s="217"/>
      <c r="AQ52" s="218"/>
      <c r="AR52" s="219">
        <f>SUM(AR10:AU47)</f>
        <v>248954.17</v>
      </c>
      <c r="AS52" s="220"/>
      <c r="AT52" s="220"/>
      <c r="AU52" s="221"/>
      <c r="AV52" s="190">
        <f>SUM(D52:AU52)</f>
        <v>2718325.4722832311</v>
      </c>
    </row>
    <row r="53" spans="1:48">
      <c r="C53" s="174" t="s">
        <v>8573</v>
      </c>
      <c r="D53" s="214">
        <f>D49</f>
        <v>221115.38</v>
      </c>
      <c r="E53" s="215"/>
      <c r="F53" s="215"/>
      <c r="G53" s="215"/>
      <c r="H53" s="214">
        <f>H49+D49</f>
        <v>449649.66307054297</v>
      </c>
      <c r="I53" s="215"/>
      <c r="J53" s="215"/>
      <c r="K53" s="215"/>
      <c r="L53" s="214">
        <f>L52+H49</f>
        <v>443943.38307054294</v>
      </c>
      <c r="M53" s="215"/>
      <c r="N53" s="215"/>
      <c r="O53" s="215"/>
      <c r="P53" s="214">
        <f>P52+L53</f>
        <v>654395.38307054294</v>
      </c>
      <c r="Q53" s="215"/>
      <c r="R53" s="215"/>
      <c r="S53" s="215"/>
      <c r="T53" s="214">
        <f>T52+P53</f>
        <v>856506.05307054298</v>
      </c>
      <c r="U53" s="215"/>
      <c r="V53" s="215"/>
      <c r="W53" s="215"/>
      <c r="X53" s="214">
        <f>X52+T53</f>
        <v>1030512.363870543</v>
      </c>
      <c r="Y53" s="215"/>
      <c r="Z53" s="215"/>
      <c r="AA53" s="215"/>
      <c r="AB53" s="214">
        <f>AB52+X53</f>
        <v>1283328.733070543</v>
      </c>
      <c r="AC53" s="215"/>
      <c r="AD53" s="215"/>
      <c r="AE53" s="215"/>
      <c r="AF53" s="214">
        <f>AF52+AB53</f>
        <v>1604303.0394747723</v>
      </c>
      <c r="AG53" s="215"/>
      <c r="AH53" s="215"/>
      <c r="AI53" s="215"/>
      <c r="AJ53" s="214">
        <f>AJ52+AF53</f>
        <v>1885254.0108790016</v>
      </c>
      <c r="AK53" s="215"/>
      <c r="AL53" s="215"/>
      <c r="AM53" s="215"/>
      <c r="AN53" s="214">
        <f>AN52+AJ53</f>
        <v>2248255.9222832308</v>
      </c>
      <c r="AO53" s="215"/>
      <c r="AP53" s="215"/>
      <c r="AQ53" s="215"/>
      <c r="AR53" s="214">
        <f>AR52+AN53</f>
        <v>2497210.0922832307</v>
      </c>
      <c r="AS53" s="215"/>
      <c r="AT53" s="215"/>
      <c r="AU53" s="215"/>
      <c r="AV53" s="190">
        <f>SUM(D52:AU52)</f>
        <v>2718325.4722832311</v>
      </c>
    </row>
    <row r="54" spans="1:48"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</row>
    <row r="55" spans="1:48">
      <c r="AV55" s="167"/>
    </row>
    <row r="56" spans="1:48" ht="16.5">
      <c r="Z56" s="193" t="s">
        <v>8586</v>
      </c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</row>
    <row r="57" spans="1:48">
      <c r="Z57" s="194" t="s">
        <v>323</v>
      </c>
      <c r="AA57" s="194"/>
      <c r="AB57" s="194"/>
      <c r="AC57" s="194"/>
      <c r="AD57" s="194"/>
      <c r="AE57" s="194"/>
      <c r="AV57" s="167"/>
    </row>
    <row r="58" spans="1:48">
      <c r="Z58" s="195" t="s">
        <v>8574</v>
      </c>
      <c r="AA58" s="195"/>
      <c r="AB58" s="195"/>
      <c r="AC58" s="195"/>
      <c r="AD58" s="195"/>
      <c r="AE58" s="195"/>
      <c r="AV58" s="167"/>
    </row>
    <row r="59" spans="1:48" ht="15.75">
      <c r="Z59" s="196" t="s">
        <v>8575</v>
      </c>
      <c r="AA59" s="196"/>
      <c r="AB59" s="196"/>
      <c r="AC59" s="196"/>
      <c r="AD59" s="196"/>
      <c r="AE59" s="196"/>
      <c r="AV59" s="254"/>
    </row>
    <row r="60" spans="1:48">
      <c r="G60" s="60"/>
      <c r="AM60"/>
    </row>
    <row r="61" spans="1:48">
      <c r="G61" s="60"/>
      <c r="AM61"/>
    </row>
    <row r="62" spans="1:48">
      <c r="G62" s="60"/>
      <c r="AM62"/>
    </row>
    <row r="63" spans="1:48">
      <c r="G63" s="60"/>
      <c r="AM63"/>
    </row>
    <row r="64" spans="1:48">
      <c r="G64" s="60"/>
      <c r="AM64"/>
    </row>
    <row r="65" spans="7:39">
      <c r="G65" s="60"/>
      <c r="AM65"/>
    </row>
    <row r="66" spans="7:39">
      <c r="G66" s="60"/>
      <c r="AM66"/>
    </row>
    <row r="67" spans="7:39">
      <c r="G67" s="60"/>
      <c r="AM67"/>
    </row>
    <row r="68" spans="7:39">
      <c r="G68" s="60"/>
      <c r="AM68"/>
    </row>
    <row r="69" spans="7:39">
      <c r="G69" s="60"/>
      <c r="AM69"/>
    </row>
    <row r="70" spans="7:39">
      <c r="G70" s="60"/>
      <c r="AM70"/>
    </row>
    <row r="71" spans="7:39">
      <c r="G71" s="60"/>
      <c r="AM71"/>
    </row>
    <row r="72" spans="7:39">
      <c r="G72" s="60"/>
      <c r="AM72"/>
    </row>
    <row r="73" spans="7:39">
      <c r="G73" s="60"/>
      <c r="AM73"/>
    </row>
    <row r="74" spans="7:39">
      <c r="G74" s="60"/>
      <c r="AM74"/>
    </row>
    <row r="75" spans="7:39">
      <c r="G75" s="60"/>
      <c r="AM75"/>
    </row>
    <row r="76" spans="7:39">
      <c r="G76" s="60"/>
      <c r="AM76"/>
    </row>
    <row r="77" spans="7:39">
      <c r="G77" s="60"/>
      <c r="AM77"/>
    </row>
    <row r="78" spans="7:39">
      <c r="G78" s="60"/>
      <c r="AM78"/>
    </row>
    <row r="79" spans="7:39">
      <c r="G79" s="60"/>
      <c r="AM79"/>
    </row>
    <row r="80" spans="7:39">
      <c r="G80" s="60"/>
      <c r="AM80"/>
    </row>
    <row r="81" spans="7:39">
      <c r="G81" s="60"/>
      <c r="AM81"/>
    </row>
    <row r="82" spans="7:39">
      <c r="G82" s="60"/>
      <c r="AM82"/>
    </row>
    <row r="83" spans="7:39">
      <c r="G83" s="60"/>
      <c r="AM83"/>
    </row>
    <row r="84" spans="7:39">
      <c r="G84" s="60"/>
      <c r="AM84"/>
    </row>
    <row r="85" spans="7:39">
      <c r="G85" s="60"/>
      <c r="AM85"/>
    </row>
    <row r="86" spans="7:39">
      <c r="G86" s="60"/>
      <c r="AM86"/>
    </row>
    <row r="87" spans="7:39">
      <c r="G87" s="60"/>
      <c r="AM87"/>
    </row>
    <row r="88" spans="7:39">
      <c r="G88" s="60"/>
      <c r="AM88"/>
    </row>
    <row r="89" spans="7:39">
      <c r="G89" s="60"/>
      <c r="AM89"/>
    </row>
    <row r="90" spans="7:39">
      <c r="G90" s="60"/>
      <c r="AM90"/>
    </row>
    <row r="91" spans="7:39">
      <c r="G91" s="60"/>
      <c r="AM91"/>
    </row>
  </sheetData>
  <mergeCells count="384">
    <mergeCell ref="H43:K43"/>
    <mergeCell ref="H46:K46"/>
    <mergeCell ref="H28:K28"/>
    <mergeCell ref="H31:K31"/>
    <mergeCell ref="H34:K34"/>
    <mergeCell ref="H37:K37"/>
    <mergeCell ref="H40:K40"/>
    <mergeCell ref="H13:K13"/>
    <mergeCell ref="H16:K16"/>
    <mergeCell ref="H19:K19"/>
    <mergeCell ref="H22:K22"/>
    <mergeCell ref="D43:G43"/>
    <mergeCell ref="D46:G46"/>
    <mergeCell ref="D28:G28"/>
    <mergeCell ref="D31:G31"/>
    <mergeCell ref="D34:G34"/>
    <mergeCell ref="D37:G37"/>
    <mergeCell ref="D40:G40"/>
    <mergeCell ref="D13:G13"/>
    <mergeCell ref="D16:G16"/>
    <mergeCell ref="D19:G19"/>
    <mergeCell ref="D22:G22"/>
    <mergeCell ref="D25:G25"/>
    <mergeCell ref="D32:G32"/>
    <mergeCell ref="D35:G35"/>
    <mergeCell ref="D38:G38"/>
    <mergeCell ref="D41:G41"/>
    <mergeCell ref="D44:G44"/>
    <mergeCell ref="L46:O46"/>
    <mergeCell ref="P46:S46"/>
    <mergeCell ref="L44:O44"/>
    <mergeCell ref="L47:O47"/>
    <mergeCell ref="H9:K9"/>
    <mergeCell ref="H10:K10"/>
    <mergeCell ref="H11:K11"/>
    <mergeCell ref="H14:K14"/>
    <mergeCell ref="H17:K17"/>
    <mergeCell ref="H20:K20"/>
    <mergeCell ref="H23:K23"/>
    <mergeCell ref="H26:K26"/>
    <mergeCell ref="H29:K29"/>
    <mergeCell ref="H32:K32"/>
    <mergeCell ref="H35:K35"/>
    <mergeCell ref="H38:K38"/>
    <mergeCell ref="H41:K41"/>
    <mergeCell ref="H44:K44"/>
    <mergeCell ref="L29:O29"/>
    <mergeCell ref="L32:O32"/>
    <mergeCell ref="L35:O35"/>
    <mergeCell ref="L38:O38"/>
    <mergeCell ref="L41:O41"/>
    <mergeCell ref="L11:O11"/>
    <mergeCell ref="T47:W47"/>
    <mergeCell ref="P9:S9"/>
    <mergeCell ref="P10:S10"/>
    <mergeCell ref="P11:S11"/>
    <mergeCell ref="P14:S14"/>
    <mergeCell ref="P17:S17"/>
    <mergeCell ref="P20:S20"/>
    <mergeCell ref="P23:S23"/>
    <mergeCell ref="P26:S26"/>
    <mergeCell ref="P29:S29"/>
    <mergeCell ref="P32:S32"/>
    <mergeCell ref="P35:S35"/>
    <mergeCell ref="P38:S38"/>
    <mergeCell ref="P41:S41"/>
    <mergeCell ref="P44:S44"/>
    <mergeCell ref="X41:AA41"/>
    <mergeCell ref="X44:AA44"/>
    <mergeCell ref="X47:AA47"/>
    <mergeCell ref="T9:W9"/>
    <mergeCell ref="T10:W10"/>
    <mergeCell ref="T11:W11"/>
    <mergeCell ref="T14:W14"/>
    <mergeCell ref="T17:W17"/>
    <mergeCell ref="T20:W20"/>
    <mergeCell ref="T23:W23"/>
    <mergeCell ref="T26:W26"/>
    <mergeCell ref="T29:W29"/>
    <mergeCell ref="T32:W32"/>
    <mergeCell ref="T35:W35"/>
    <mergeCell ref="T38:W38"/>
    <mergeCell ref="X14:AA14"/>
    <mergeCell ref="X17:AA17"/>
    <mergeCell ref="X20:AA20"/>
    <mergeCell ref="X23:AA23"/>
    <mergeCell ref="X26:AA26"/>
    <mergeCell ref="T16:W16"/>
    <mergeCell ref="T19:W19"/>
    <mergeCell ref="T46:W46"/>
    <mergeCell ref="T44:W44"/>
    <mergeCell ref="AN14:AQ14"/>
    <mergeCell ref="AN17:AQ17"/>
    <mergeCell ref="AN20:AQ20"/>
    <mergeCell ref="AN23:AQ23"/>
    <mergeCell ref="AN16:AQ16"/>
    <mergeCell ref="AB14:AE14"/>
    <mergeCell ref="AB17:AE17"/>
    <mergeCell ref="AB20:AE20"/>
    <mergeCell ref="AB23:AE23"/>
    <mergeCell ref="AF14:AI14"/>
    <mergeCell ref="AF17:AI17"/>
    <mergeCell ref="AF20:AI20"/>
    <mergeCell ref="AF23:AI23"/>
    <mergeCell ref="AF16:AI16"/>
    <mergeCell ref="X10:AA10"/>
    <mergeCell ref="X11:AA11"/>
    <mergeCell ref="L10:O10"/>
    <mergeCell ref="D26:G26"/>
    <mergeCell ref="L16:O16"/>
    <mergeCell ref="P19:S19"/>
    <mergeCell ref="T13:W13"/>
    <mergeCell ref="AJ14:AM14"/>
    <mergeCell ref="AJ17:AM17"/>
    <mergeCell ref="AJ20:AM20"/>
    <mergeCell ref="AJ23:AM23"/>
    <mergeCell ref="AJ26:AM26"/>
    <mergeCell ref="AB26:AE26"/>
    <mergeCell ref="AF26:AI26"/>
    <mergeCell ref="L20:O20"/>
    <mergeCell ref="L23:O23"/>
    <mergeCell ref="L14:O14"/>
    <mergeCell ref="L17:O17"/>
    <mergeCell ref="D47:G47"/>
    <mergeCell ref="AN9:AQ9"/>
    <mergeCell ref="A46:A47"/>
    <mergeCell ref="AR47:AU47"/>
    <mergeCell ref="AN47:AQ47"/>
    <mergeCell ref="AJ47:AM47"/>
    <mergeCell ref="AF47:AI47"/>
    <mergeCell ref="AB47:AE47"/>
    <mergeCell ref="P47:S47"/>
    <mergeCell ref="H47:K47"/>
    <mergeCell ref="A13:A14"/>
    <mergeCell ref="B28:B29"/>
    <mergeCell ref="A16:A17"/>
    <mergeCell ref="A19:A20"/>
    <mergeCell ref="B16:B17"/>
    <mergeCell ref="AR10:AU10"/>
    <mergeCell ref="A10:A11"/>
    <mergeCell ref="AN29:AQ29"/>
    <mergeCell ref="D9:G9"/>
    <mergeCell ref="D10:G10"/>
    <mergeCell ref="D11:G11"/>
    <mergeCell ref="D14:G14"/>
    <mergeCell ref="D17:G17"/>
    <mergeCell ref="D20:G20"/>
    <mergeCell ref="A43:A44"/>
    <mergeCell ref="B10:B11"/>
    <mergeCell ref="AR44:AU44"/>
    <mergeCell ref="AN41:AQ41"/>
    <mergeCell ref="AN44:AQ44"/>
    <mergeCell ref="AJ41:AM41"/>
    <mergeCell ref="AJ44:AM44"/>
    <mergeCell ref="AF41:AI41"/>
    <mergeCell ref="AF44:AI44"/>
    <mergeCell ref="AB41:AE41"/>
    <mergeCell ref="AB44:AE44"/>
    <mergeCell ref="T41:W41"/>
    <mergeCell ref="A40:A41"/>
    <mergeCell ref="B31:B32"/>
    <mergeCell ref="AR41:AU41"/>
    <mergeCell ref="T40:W40"/>
    <mergeCell ref="T43:W43"/>
    <mergeCell ref="X43:AA43"/>
    <mergeCell ref="D23:G23"/>
    <mergeCell ref="D29:G29"/>
    <mergeCell ref="AN10:AQ10"/>
    <mergeCell ref="AN11:AQ11"/>
    <mergeCell ref="AJ10:AM10"/>
    <mergeCell ref="AJ11:AM11"/>
    <mergeCell ref="A37:A38"/>
    <mergeCell ref="AR38:AU38"/>
    <mergeCell ref="AN35:AQ35"/>
    <mergeCell ref="AN38:AQ38"/>
    <mergeCell ref="AJ38:AM38"/>
    <mergeCell ref="AF35:AI35"/>
    <mergeCell ref="AF38:AI38"/>
    <mergeCell ref="AB35:AE35"/>
    <mergeCell ref="AB38:AE38"/>
    <mergeCell ref="X35:AA35"/>
    <mergeCell ref="A34:A35"/>
    <mergeCell ref="AR35:AU35"/>
    <mergeCell ref="T34:W34"/>
    <mergeCell ref="T37:W37"/>
    <mergeCell ref="X38:AA38"/>
    <mergeCell ref="A31:A32"/>
    <mergeCell ref="AR32:AU32"/>
    <mergeCell ref="AN32:AQ32"/>
    <mergeCell ref="AJ29:AM29"/>
    <mergeCell ref="AJ32:AM32"/>
    <mergeCell ref="AF29:AI29"/>
    <mergeCell ref="AF32:AI32"/>
    <mergeCell ref="AB29:AE29"/>
    <mergeCell ref="AB32:AE32"/>
    <mergeCell ref="X29:AA29"/>
    <mergeCell ref="X32:AA32"/>
    <mergeCell ref="A28:A29"/>
    <mergeCell ref="AR29:AU29"/>
    <mergeCell ref="T28:W28"/>
    <mergeCell ref="T31:W31"/>
    <mergeCell ref="AR14:AU14"/>
    <mergeCell ref="AR17:AU17"/>
    <mergeCell ref="AJ9:AM9"/>
    <mergeCell ref="AF9:AI9"/>
    <mergeCell ref="AB9:AE9"/>
    <mergeCell ref="X9:AA9"/>
    <mergeCell ref="L9:O9"/>
    <mergeCell ref="AR11:AU11"/>
    <mergeCell ref="A1:AV2"/>
    <mergeCell ref="A3:AV3"/>
    <mergeCell ref="A4:AV4"/>
    <mergeCell ref="A5:AV5"/>
    <mergeCell ref="A6:G6"/>
    <mergeCell ref="AN6:AS6"/>
    <mergeCell ref="AT6:AV6"/>
    <mergeCell ref="A7:AV7"/>
    <mergeCell ref="A8:A9"/>
    <mergeCell ref="B8:B9"/>
    <mergeCell ref="D8:AU8"/>
    <mergeCell ref="AR9:AU9"/>
    <mergeCell ref="AF10:AI10"/>
    <mergeCell ref="AF11:AI11"/>
    <mergeCell ref="AB10:AE10"/>
    <mergeCell ref="AB11:AE11"/>
    <mergeCell ref="L26:O26"/>
    <mergeCell ref="H25:K25"/>
    <mergeCell ref="A25:A26"/>
    <mergeCell ref="B22:B23"/>
    <mergeCell ref="AN26:AQ26"/>
    <mergeCell ref="X25:AA25"/>
    <mergeCell ref="T25:W25"/>
    <mergeCell ref="AR20:AU20"/>
    <mergeCell ref="A22:A23"/>
    <mergeCell ref="B19:B20"/>
    <mergeCell ref="AR23:AU23"/>
    <mergeCell ref="AR22:AU22"/>
    <mergeCell ref="T22:W22"/>
    <mergeCell ref="AR46:AU46"/>
    <mergeCell ref="AN46:AQ46"/>
    <mergeCell ref="AR43:AU43"/>
    <mergeCell ref="AR40:AU40"/>
    <mergeCell ref="AR37:AU37"/>
    <mergeCell ref="AR34:AU34"/>
    <mergeCell ref="AR31:AU31"/>
    <mergeCell ref="AR28:AU28"/>
    <mergeCell ref="AR25:AU25"/>
    <mergeCell ref="AR26:AU26"/>
    <mergeCell ref="AR19:AU19"/>
    <mergeCell ref="AR16:AU16"/>
    <mergeCell ref="AR13:AU13"/>
    <mergeCell ref="AN43:AQ43"/>
    <mergeCell ref="L13:O13"/>
    <mergeCell ref="L19:O19"/>
    <mergeCell ref="L22:O22"/>
    <mergeCell ref="L25:O25"/>
    <mergeCell ref="L28:O28"/>
    <mergeCell ref="L31:O31"/>
    <mergeCell ref="L34:O34"/>
    <mergeCell ref="L37:O37"/>
    <mergeCell ref="L40:O40"/>
    <mergeCell ref="L43:O43"/>
    <mergeCell ref="P13:S13"/>
    <mergeCell ref="P16:S16"/>
    <mergeCell ref="P22:S22"/>
    <mergeCell ref="P25:S25"/>
    <mergeCell ref="P28:S28"/>
    <mergeCell ref="P31:S31"/>
    <mergeCell ref="P34:S34"/>
    <mergeCell ref="P37:S37"/>
    <mergeCell ref="P40:S40"/>
    <mergeCell ref="P43:S43"/>
    <mergeCell ref="X13:AA13"/>
    <mergeCell ref="X16:AA16"/>
    <mergeCell ref="X19:AA19"/>
    <mergeCell ref="X22:AA22"/>
    <mergeCell ref="X28:AA28"/>
    <mergeCell ref="X31:AA31"/>
    <mergeCell ref="X34:AA34"/>
    <mergeCell ref="X37:AA37"/>
    <mergeCell ref="X40:AA40"/>
    <mergeCell ref="AN25:AQ25"/>
    <mergeCell ref="AN22:AQ22"/>
    <mergeCell ref="AN19:AQ19"/>
    <mergeCell ref="AF34:AI34"/>
    <mergeCell ref="AF37:AI37"/>
    <mergeCell ref="AB31:AE31"/>
    <mergeCell ref="AB28:AE28"/>
    <mergeCell ref="AF46:AI46"/>
    <mergeCell ref="AF43:AI43"/>
    <mergeCell ref="AF40:AI40"/>
    <mergeCell ref="AF31:AI31"/>
    <mergeCell ref="AF28:AI28"/>
    <mergeCell ref="AF25:AI25"/>
    <mergeCell ref="AF22:AI22"/>
    <mergeCell ref="AF19:AI19"/>
    <mergeCell ref="AB43:AE43"/>
    <mergeCell ref="AB46:AE46"/>
    <mergeCell ref="B13:B14"/>
    <mergeCell ref="AR49:AU49"/>
    <mergeCell ref="AF13:AI13"/>
    <mergeCell ref="AB13:AE13"/>
    <mergeCell ref="AB16:AE16"/>
    <mergeCell ref="AB19:AE19"/>
    <mergeCell ref="AB22:AE22"/>
    <mergeCell ref="AB25:AE25"/>
    <mergeCell ref="AB34:AE34"/>
    <mergeCell ref="AB37:AE37"/>
    <mergeCell ref="AB40:AE40"/>
    <mergeCell ref="AN13:AQ13"/>
    <mergeCell ref="AJ46:AM46"/>
    <mergeCell ref="AJ43:AM43"/>
    <mergeCell ref="AJ31:AM31"/>
    <mergeCell ref="AJ28:AM28"/>
    <mergeCell ref="AJ25:AM25"/>
    <mergeCell ref="AJ22:AM22"/>
    <mergeCell ref="AJ19:AM19"/>
    <mergeCell ref="AJ16:AM16"/>
    <mergeCell ref="AJ13:AM13"/>
    <mergeCell ref="AJ37:AM37"/>
    <mergeCell ref="AJ40:AM40"/>
    <mergeCell ref="X46:AA46"/>
    <mergeCell ref="AF51:AI51"/>
    <mergeCell ref="AJ51:AM51"/>
    <mergeCell ref="AN51:AQ51"/>
    <mergeCell ref="AR51:AU51"/>
    <mergeCell ref="A51:B52"/>
    <mergeCell ref="AF49:AI49"/>
    <mergeCell ref="AJ49:AM49"/>
    <mergeCell ref="AN49:AQ49"/>
    <mergeCell ref="B25:B26"/>
    <mergeCell ref="B43:B44"/>
    <mergeCell ref="B37:B38"/>
    <mergeCell ref="AJ34:AM34"/>
    <mergeCell ref="AJ35:AM35"/>
    <mergeCell ref="B40:B41"/>
    <mergeCell ref="D52:G52"/>
    <mergeCell ref="AR52:AU52"/>
    <mergeCell ref="AN52:AQ52"/>
    <mergeCell ref="B34:B35"/>
    <mergeCell ref="B46:B47"/>
    <mergeCell ref="AN40:AQ40"/>
    <mergeCell ref="AN37:AQ37"/>
    <mergeCell ref="AN34:AQ34"/>
    <mergeCell ref="AN31:AQ31"/>
    <mergeCell ref="AN28:AQ28"/>
    <mergeCell ref="L53:O53"/>
    <mergeCell ref="H52:K52"/>
    <mergeCell ref="L52:O52"/>
    <mergeCell ref="P52:S52"/>
    <mergeCell ref="T52:W52"/>
    <mergeCell ref="X52:AA52"/>
    <mergeCell ref="AB52:AE52"/>
    <mergeCell ref="D51:G51"/>
    <mergeCell ref="H51:K51"/>
    <mergeCell ref="L51:O51"/>
    <mergeCell ref="P51:S51"/>
    <mergeCell ref="T51:W51"/>
    <mergeCell ref="X51:AA51"/>
    <mergeCell ref="AB51:AE51"/>
    <mergeCell ref="Z57:AE57"/>
    <mergeCell ref="Z58:AE58"/>
    <mergeCell ref="Z59:AE59"/>
    <mergeCell ref="Z56:AK56"/>
    <mergeCell ref="H53:K53"/>
    <mergeCell ref="D53:G53"/>
    <mergeCell ref="D49:G49"/>
    <mergeCell ref="H49:K49"/>
    <mergeCell ref="L49:O49"/>
    <mergeCell ref="P49:S49"/>
    <mergeCell ref="T49:W49"/>
    <mergeCell ref="X49:AA49"/>
    <mergeCell ref="AB49:AE49"/>
    <mergeCell ref="C50:AU50"/>
    <mergeCell ref="AJ52:AM52"/>
    <mergeCell ref="AF52:AI52"/>
    <mergeCell ref="AR53:AU53"/>
    <mergeCell ref="AN53:AQ53"/>
    <mergeCell ref="AJ53:AM53"/>
    <mergeCell ref="AF53:AI53"/>
    <mergeCell ref="AB53:AE53"/>
    <mergeCell ref="X53:AA53"/>
    <mergeCell ref="T53:W53"/>
    <mergeCell ref="P53:S53"/>
  </mergeCells>
  <printOptions verticalCentered="1"/>
  <pageMargins left="0.23622047244094491" right="0.23622047244094491" top="0" bottom="0" header="0.31496062992125984" footer="0.31496062992125984"/>
  <pageSetup paperSize="9" scale="38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6"/>
  <sheetViews>
    <sheetView view="pageBreakPreview" zoomScaleNormal="72" workbookViewId="0">
      <selection activeCell="C48" sqref="C48"/>
    </sheetView>
  </sheetViews>
  <sheetFormatPr defaultColWidth="9.140625" defaultRowHeight="15"/>
  <cols>
    <col min="2" max="2" width="8.42578125" customWidth="1"/>
    <col min="3" max="3" width="65" customWidth="1"/>
    <col min="4" max="4" width="11.140625" customWidth="1"/>
    <col min="6" max="6" width="19.5703125" customWidth="1"/>
    <col min="258" max="258" width="8.42578125" customWidth="1"/>
    <col min="259" max="259" width="65" customWidth="1"/>
    <col min="260" max="260" width="11.140625" customWidth="1"/>
    <col min="514" max="514" width="8.42578125" customWidth="1"/>
    <col min="515" max="515" width="65" customWidth="1"/>
    <col min="516" max="516" width="11.140625" customWidth="1"/>
    <col min="770" max="770" width="8.42578125" customWidth="1"/>
    <col min="771" max="771" width="65" customWidth="1"/>
    <col min="772" max="772" width="11.140625" customWidth="1"/>
  </cols>
  <sheetData>
    <row r="1" spans="2:6" ht="98.25" customHeight="1">
      <c r="B1" s="246"/>
      <c r="C1" s="246"/>
      <c r="D1" s="246"/>
      <c r="E1" s="246"/>
      <c r="F1" s="246"/>
    </row>
    <row r="2" spans="2:6">
      <c r="B2" s="247"/>
      <c r="C2" s="247"/>
      <c r="D2" s="247"/>
      <c r="E2" s="247"/>
      <c r="F2" s="247"/>
    </row>
    <row r="3" spans="2:6">
      <c r="B3" s="248" t="s">
        <v>8585</v>
      </c>
      <c r="C3" s="248"/>
      <c r="D3" s="248"/>
      <c r="E3" s="248"/>
      <c r="F3" s="248"/>
    </row>
    <row r="4" spans="2:6">
      <c r="B4" s="248"/>
      <c r="C4" s="248"/>
      <c r="D4" s="248"/>
      <c r="E4" s="248"/>
      <c r="F4" s="248"/>
    </row>
    <row r="5" spans="2:6" ht="47.25" customHeight="1">
      <c r="B5" s="69" t="s">
        <v>333</v>
      </c>
      <c r="C5" s="249" t="s">
        <v>8584</v>
      </c>
      <c r="D5" s="249"/>
      <c r="E5" s="249"/>
      <c r="F5" s="249"/>
    </row>
    <row r="6" spans="2:6">
      <c r="B6" s="70"/>
      <c r="C6" s="71"/>
      <c r="D6" s="71"/>
      <c r="E6" s="72"/>
      <c r="F6" s="73"/>
    </row>
    <row r="7" spans="2:6">
      <c r="B7" s="250" t="s">
        <v>334</v>
      </c>
      <c r="C7" s="250"/>
      <c r="D7" s="250"/>
      <c r="E7" s="250"/>
      <c r="F7" s="250"/>
    </row>
    <row r="8" spans="2:6">
      <c r="B8" s="74" t="s">
        <v>335</v>
      </c>
      <c r="C8" s="75" t="s">
        <v>336</v>
      </c>
      <c r="D8" s="76">
        <v>4.8999999999999998E-3</v>
      </c>
      <c r="E8" s="77" t="s">
        <v>337</v>
      </c>
      <c r="F8" s="78" t="s">
        <v>338</v>
      </c>
    </row>
    <row r="9" spans="2:6" ht="6.75" customHeight="1">
      <c r="B9" s="79"/>
      <c r="C9" s="80"/>
      <c r="D9" s="81"/>
      <c r="E9" s="82"/>
      <c r="F9" s="83"/>
    </row>
    <row r="10" spans="2:6">
      <c r="B10" s="74" t="s">
        <v>339</v>
      </c>
      <c r="C10" s="75" t="s">
        <v>340</v>
      </c>
      <c r="D10" s="76">
        <v>1.3899999999999999E-2</v>
      </c>
      <c r="E10" s="77" t="s">
        <v>337</v>
      </c>
      <c r="F10" s="78" t="s">
        <v>338</v>
      </c>
    </row>
    <row r="11" spans="2:6" ht="6.75" customHeight="1">
      <c r="B11" s="79"/>
      <c r="C11" s="80"/>
      <c r="D11" s="81"/>
      <c r="E11" s="82"/>
      <c r="F11" s="83"/>
    </row>
    <row r="12" spans="2:6">
      <c r="B12" s="74" t="s">
        <v>341</v>
      </c>
      <c r="C12" s="75" t="s">
        <v>342</v>
      </c>
      <c r="D12" s="76">
        <v>9.9000000000000008E-3</v>
      </c>
      <c r="E12" s="77" t="s">
        <v>337</v>
      </c>
      <c r="F12" s="78" t="s">
        <v>338</v>
      </c>
    </row>
    <row r="13" spans="2:6" ht="7.5" customHeight="1">
      <c r="B13" s="79"/>
      <c r="C13" s="80"/>
      <c r="D13" s="81"/>
      <c r="E13" s="82"/>
      <c r="F13" s="83"/>
    </row>
    <row r="14" spans="2:6">
      <c r="B14" s="74" t="s">
        <v>343</v>
      </c>
      <c r="C14" s="75" t="s">
        <v>344</v>
      </c>
      <c r="D14" s="76">
        <v>4.9299999999999997E-2</v>
      </c>
      <c r="E14" s="77" t="s">
        <v>337</v>
      </c>
      <c r="F14" s="78" t="s">
        <v>338</v>
      </c>
    </row>
    <row r="15" spans="2:6" ht="7.5" customHeight="1">
      <c r="B15" s="84"/>
      <c r="C15" s="80"/>
      <c r="D15" s="81"/>
      <c r="E15" s="82"/>
      <c r="F15" s="83"/>
    </row>
    <row r="16" spans="2:6">
      <c r="B16" s="74" t="s">
        <v>149</v>
      </c>
      <c r="C16" s="75" t="s">
        <v>345</v>
      </c>
      <c r="D16" s="76">
        <v>8.0399999999999999E-2</v>
      </c>
      <c r="E16" s="77" t="s">
        <v>337</v>
      </c>
      <c r="F16" s="78" t="s">
        <v>338</v>
      </c>
    </row>
    <row r="17" spans="2:6" ht="6.75" customHeight="1">
      <c r="B17" s="84"/>
      <c r="C17" s="85"/>
      <c r="D17" s="86"/>
      <c r="E17" s="82"/>
      <c r="F17" s="83"/>
    </row>
    <row r="18" spans="2:6">
      <c r="B18" s="74" t="s">
        <v>346</v>
      </c>
      <c r="C18" s="75" t="s">
        <v>347</v>
      </c>
      <c r="D18" s="76">
        <f>D20+D22+D24+D26</f>
        <v>4.4999999999999998E-2</v>
      </c>
      <c r="E18" s="77" t="s">
        <v>337</v>
      </c>
      <c r="F18" s="78" t="s">
        <v>338</v>
      </c>
    </row>
    <row r="19" spans="2:6" ht="6.75" customHeight="1">
      <c r="B19" s="79"/>
      <c r="C19" s="80"/>
      <c r="D19" s="81"/>
      <c r="E19" s="82"/>
      <c r="F19" s="83"/>
    </row>
    <row r="20" spans="2:6">
      <c r="B20" s="87"/>
      <c r="C20" s="75" t="s">
        <v>348</v>
      </c>
      <c r="D20" s="88">
        <v>5.0000000000000001E-3</v>
      </c>
      <c r="E20" s="77"/>
      <c r="F20" s="78"/>
    </row>
    <row r="21" spans="2:6" ht="6.75" customHeight="1">
      <c r="B21" s="79"/>
      <c r="C21" s="80"/>
      <c r="D21" s="89"/>
      <c r="E21" s="82"/>
      <c r="F21" s="83"/>
    </row>
    <row r="22" spans="2:6">
      <c r="B22" s="87"/>
      <c r="C22" s="90" t="s">
        <v>349</v>
      </c>
      <c r="D22" s="91">
        <v>0.02</v>
      </c>
      <c r="E22" s="77"/>
      <c r="F22" s="78" t="s">
        <v>338</v>
      </c>
    </row>
    <row r="23" spans="2:6" ht="7.5" customHeight="1">
      <c r="B23" s="79"/>
      <c r="C23" s="80"/>
      <c r="D23" s="92"/>
      <c r="E23" s="82"/>
      <c r="F23" s="83"/>
    </row>
    <row r="24" spans="2:6">
      <c r="B24" s="87"/>
      <c r="C24" s="75" t="s">
        <v>350</v>
      </c>
      <c r="D24" s="91">
        <v>0.02</v>
      </c>
      <c r="E24" s="77"/>
      <c r="F24" s="78" t="s">
        <v>338</v>
      </c>
    </row>
    <row r="25" spans="2:6" ht="5.25" customHeight="1">
      <c r="B25" s="79"/>
      <c r="C25" s="80"/>
      <c r="D25" s="92"/>
      <c r="E25" s="82"/>
      <c r="F25" s="83"/>
    </row>
    <row r="26" spans="2:6">
      <c r="B26" s="87"/>
      <c r="C26" s="75" t="s">
        <v>351</v>
      </c>
      <c r="D26" s="91">
        <v>0</v>
      </c>
      <c r="E26" s="77"/>
      <c r="F26" s="78"/>
    </row>
    <row r="27" spans="2:6" ht="6.75" customHeight="1">
      <c r="B27" s="93"/>
      <c r="C27" s="85"/>
      <c r="D27" s="94"/>
      <c r="E27" s="82"/>
      <c r="F27" s="83"/>
    </row>
    <row r="28" spans="2:6">
      <c r="B28" s="95"/>
      <c r="C28" s="75"/>
      <c r="D28" s="91">
        <v>0</v>
      </c>
      <c r="E28" s="77"/>
      <c r="F28" s="78" t="s">
        <v>338</v>
      </c>
    </row>
    <row r="29" spans="2:6" ht="6.75" customHeight="1">
      <c r="B29" s="96"/>
      <c r="C29" s="80"/>
      <c r="D29" s="81"/>
      <c r="E29" s="82"/>
      <c r="F29" s="83"/>
    </row>
    <row r="30" spans="2:6">
      <c r="B30" s="97"/>
      <c r="C30" s="75"/>
      <c r="D30" s="76"/>
      <c r="E30" s="77"/>
      <c r="F30" s="78" t="s">
        <v>338</v>
      </c>
    </row>
    <row r="31" spans="2:6" ht="9" customHeight="1">
      <c r="B31" s="96"/>
      <c r="C31" s="80"/>
      <c r="D31" s="81"/>
      <c r="E31" s="82"/>
      <c r="F31" s="83"/>
    </row>
    <row r="32" spans="2:6">
      <c r="B32" s="95"/>
      <c r="C32" s="75" t="s">
        <v>352</v>
      </c>
      <c r="D32" s="76">
        <v>0</v>
      </c>
      <c r="E32" s="77"/>
      <c r="F32" s="78" t="s">
        <v>338</v>
      </c>
    </row>
    <row r="33" spans="1:15" ht="6.75" customHeight="1">
      <c r="B33" s="93"/>
      <c r="C33" s="85"/>
      <c r="D33" s="98"/>
      <c r="E33" s="99"/>
      <c r="F33" s="100"/>
    </row>
    <row r="34" spans="1:15" ht="14.25" customHeight="1">
      <c r="B34" s="101"/>
      <c r="C34" s="102"/>
      <c r="D34" s="103"/>
      <c r="E34" s="104"/>
      <c r="F34" s="105"/>
    </row>
    <row r="35" spans="1:15" hidden="1">
      <c r="B35" s="101"/>
      <c r="C35" s="102"/>
      <c r="D35" s="103"/>
      <c r="E35" s="104"/>
      <c r="F35" s="105"/>
    </row>
    <row r="36" spans="1:15">
      <c r="B36" s="106"/>
      <c r="C36" s="241"/>
      <c r="D36" s="241"/>
      <c r="E36" s="241"/>
      <c r="F36" s="107"/>
    </row>
    <row r="37" spans="1:15">
      <c r="B37" s="108"/>
      <c r="C37" s="109"/>
      <c r="D37" s="109"/>
      <c r="E37" s="109"/>
      <c r="F37" s="110"/>
    </row>
    <row r="38" spans="1:15">
      <c r="B38" s="242" t="s">
        <v>353</v>
      </c>
      <c r="C38" s="242"/>
      <c r="D38" s="243">
        <f>(((1+D14+D30+D10+D8)*(1+D12)*(1+D16))/(1-D18))-1</f>
        <v>0.22031371191204174</v>
      </c>
      <c r="E38" s="243"/>
      <c r="F38" s="110"/>
    </row>
    <row r="39" spans="1:15">
      <c r="B39" s="111"/>
      <c r="C39" s="112"/>
      <c r="D39" s="112"/>
      <c r="E39" s="113"/>
      <c r="F39" s="114"/>
    </row>
    <row r="40" spans="1:15" ht="61.5" customHeight="1">
      <c r="B40" s="244" t="s">
        <v>354</v>
      </c>
      <c r="C40" s="244"/>
      <c r="D40" s="244"/>
      <c r="E40" s="244"/>
      <c r="F40" s="244"/>
    </row>
    <row r="42" spans="1:15">
      <c r="C42" s="245" t="s">
        <v>326</v>
      </c>
      <c r="D42" s="245"/>
      <c r="E42" s="245"/>
      <c r="F42" s="245"/>
    </row>
    <row r="44" spans="1:15">
      <c r="A44" s="194" t="s">
        <v>323</v>
      </c>
      <c r="B44" s="194"/>
      <c r="C44" s="194"/>
      <c r="D44" s="194"/>
      <c r="E44" s="194"/>
      <c r="F44" s="194"/>
      <c r="G44" s="115"/>
      <c r="H44" s="115"/>
      <c r="I44" s="115"/>
      <c r="J44" s="115"/>
      <c r="K44" s="115"/>
      <c r="L44" s="115"/>
      <c r="M44" s="115"/>
      <c r="N44" s="115"/>
      <c r="O44" s="115"/>
    </row>
    <row r="45" spans="1:15">
      <c r="A45" s="195" t="s">
        <v>8574</v>
      </c>
      <c r="B45" s="195"/>
      <c r="C45" s="195"/>
      <c r="D45" s="195"/>
      <c r="E45" s="195"/>
      <c r="F45" s="195"/>
      <c r="G45" s="116"/>
      <c r="H45" s="116"/>
      <c r="I45" s="116"/>
      <c r="J45" s="116"/>
      <c r="K45" s="116"/>
      <c r="L45" s="116"/>
      <c r="M45" s="116"/>
      <c r="N45" s="116"/>
      <c r="O45" s="116"/>
    </row>
    <row r="46" spans="1:15">
      <c r="A46" s="196" t="s">
        <v>8575</v>
      </c>
      <c r="B46" s="196"/>
      <c r="C46" s="196"/>
      <c r="D46" s="196"/>
      <c r="E46" s="196"/>
      <c r="F46" s="196"/>
      <c r="G46" s="117"/>
      <c r="H46" s="117"/>
      <c r="I46" s="117"/>
      <c r="J46" s="117"/>
      <c r="K46" s="117"/>
      <c r="L46" s="117"/>
      <c r="M46" s="117"/>
      <c r="N46" s="117"/>
      <c r="O46" s="117"/>
    </row>
  </sheetData>
  <mergeCells count="13">
    <mergeCell ref="B1:F1"/>
    <mergeCell ref="B2:F2"/>
    <mergeCell ref="B3:F4"/>
    <mergeCell ref="C5:F5"/>
    <mergeCell ref="B7:F7"/>
    <mergeCell ref="A44:F44"/>
    <mergeCell ref="A45:F45"/>
    <mergeCell ref="A46:F46"/>
    <mergeCell ref="C36:E36"/>
    <mergeCell ref="B38:C38"/>
    <mergeCell ref="D38:E38"/>
    <mergeCell ref="B40:F40"/>
    <mergeCell ref="C42:F42"/>
  </mergeCells>
  <pageMargins left="0.78749999999999998" right="0.78749999999999998" top="0.98402777777777795" bottom="0.98402777777777795" header="0.51180555555555496" footer="0.51180555555555496"/>
  <pageSetup paperSize="9" scale="64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view="pageBreakPreview" zoomScaleNormal="100" workbookViewId="0">
      <selection activeCell="D18" sqref="D18"/>
    </sheetView>
  </sheetViews>
  <sheetFormatPr defaultColWidth="8.7109375" defaultRowHeight="15"/>
  <cols>
    <col min="1" max="1" width="91" customWidth="1"/>
    <col min="2" max="2" width="12.28515625" customWidth="1"/>
  </cols>
  <sheetData>
    <row r="1" spans="1:2" ht="13.5" customHeight="1">
      <c r="A1" s="118" t="s">
        <v>355</v>
      </c>
      <c r="B1" s="119">
        <f>71989.43+185.1</f>
        <v>72174.53</v>
      </c>
    </row>
    <row r="2" spans="1:2" ht="13.5" customHeight="1">
      <c r="A2" s="118" t="s">
        <v>356</v>
      </c>
      <c r="B2" s="119">
        <f>76048.49+185.1</f>
        <v>76233.590000000011</v>
      </c>
    </row>
    <row r="3" spans="1:2" ht="13.5" customHeight="1">
      <c r="A3" s="118" t="s">
        <v>357</v>
      </c>
      <c r="B3" s="119">
        <f>76456.23+185.1</f>
        <v>76641.33</v>
      </c>
    </row>
    <row r="4" spans="1:2" ht="13.5" customHeight="1">
      <c r="A4" s="118" t="s">
        <v>358</v>
      </c>
      <c r="B4" s="119">
        <f>87281.92</f>
        <v>87281.919999999998</v>
      </c>
    </row>
    <row r="5" spans="1:2" ht="13.5" customHeight="1">
      <c r="A5" s="118" t="s">
        <v>359</v>
      </c>
      <c r="B5" s="119">
        <f>108862.42+185.1</f>
        <v>109047.52</v>
      </c>
    </row>
    <row r="6" spans="1:2" ht="13.5" customHeight="1">
      <c r="A6" s="118" t="s">
        <v>360</v>
      </c>
      <c r="B6" s="119">
        <f>118917.32+185.1</f>
        <v>119102.42000000001</v>
      </c>
    </row>
    <row r="7" spans="1:2" ht="13.5" customHeight="1">
      <c r="A7" s="118" t="s">
        <v>361</v>
      </c>
      <c r="B7" s="119">
        <f>121584.41+185.1</f>
        <v>121769.51000000001</v>
      </c>
    </row>
    <row r="8" spans="1:2" ht="13.5" customHeight="1">
      <c r="A8" s="118" t="s">
        <v>362</v>
      </c>
      <c r="B8" s="119">
        <f>131809.96+185.1</f>
        <v>131995.06</v>
      </c>
    </row>
    <row r="9" spans="1:2" ht="13.5" customHeight="1">
      <c r="A9" s="118" t="s">
        <v>363</v>
      </c>
      <c r="B9" s="119">
        <f>136760.93+185.1</f>
        <v>136946.03</v>
      </c>
    </row>
    <row r="10" spans="1:2" ht="13.5" customHeight="1">
      <c r="A10" s="118" t="s">
        <v>364</v>
      </c>
      <c r="B10" s="119">
        <f>142251.35+185.1</f>
        <v>142436.45000000001</v>
      </c>
    </row>
    <row r="11" spans="1:2" ht="13.5" customHeight="1">
      <c r="A11" s="118" t="s">
        <v>365</v>
      </c>
      <c r="B11" s="119">
        <f>143324.12+185.1</f>
        <v>143509.22</v>
      </c>
    </row>
    <row r="12" spans="1:2" ht="13.5" customHeight="1">
      <c r="A12" s="118" t="s">
        <v>366</v>
      </c>
      <c r="B12" s="119">
        <f>152620.97+185.1</f>
        <v>152806.07</v>
      </c>
    </row>
    <row r="13" spans="1:2" ht="13.5" customHeight="1">
      <c r="A13" s="118" t="s">
        <v>367</v>
      </c>
      <c r="B13" s="119">
        <f>155700.67+185.1</f>
        <v>155885.77000000002</v>
      </c>
    </row>
    <row r="14" spans="1:2" ht="13.5" customHeight="1">
      <c r="A14" s="118" t="s">
        <v>368</v>
      </c>
      <c r="B14" s="119">
        <f>163170.48+185.1</f>
        <v>163355.58000000002</v>
      </c>
    </row>
    <row r="15" spans="1:2" ht="13.5" customHeight="1">
      <c r="A15" s="118" t="s">
        <v>369</v>
      </c>
      <c r="B15" s="119">
        <f>185269.76+185.1</f>
        <v>185454.86000000002</v>
      </c>
    </row>
    <row r="16" spans="1:2" ht="13.5" customHeight="1">
      <c r="A16" s="118" t="s">
        <v>370</v>
      </c>
      <c r="B16" s="119">
        <f>194156.83+185.1</f>
        <v>194341.93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4109"/>
  <sheetViews>
    <sheetView view="pageBreakPreview" zoomScaleNormal="140" workbookViewId="0">
      <selection activeCell="D11" sqref="D11:E4109"/>
    </sheetView>
  </sheetViews>
  <sheetFormatPr defaultColWidth="8.85546875" defaultRowHeight="15"/>
  <cols>
    <col min="1" max="1" width="11.7109375" style="120" customWidth="1"/>
    <col min="2" max="2" width="62.140625" style="121" customWidth="1"/>
    <col min="3" max="3" width="8.85546875" style="122"/>
    <col min="4" max="4" width="9.85546875" style="123" customWidth="1"/>
    <col min="5" max="6" width="12.7109375" style="123" customWidth="1"/>
    <col min="7" max="7" width="5.5703125" style="124" customWidth="1"/>
    <col min="8" max="1025" width="8.85546875" style="124"/>
  </cols>
  <sheetData>
    <row r="1" spans="1:7" s="125" customFormat="1" ht="16.5">
      <c r="A1" s="120"/>
      <c r="B1" s="251" t="s">
        <v>371</v>
      </c>
      <c r="C1" s="251"/>
      <c r="D1" s="251"/>
      <c r="E1" s="251"/>
      <c r="F1" s="251"/>
    </row>
    <row r="2" spans="1:7" s="125" customFormat="1" ht="16.5">
      <c r="A2" s="251" t="s">
        <v>372</v>
      </c>
      <c r="B2" s="251"/>
      <c r="C2" s="251"/>
      <c r="D2" s="251"/>
      <c r="E2" s="251"/>
      <c r="F2" s="251"/>
    </row>
    <row r="3" spans="1:7" s="125" customFormat="1">
      <c r="A3" s="252" t="s">
        <v>373</v>
      </c>
      <c r="B3" s="252"/>
      <c r="C3" s="252"/>
      <c r="D3" s="252"/>
      <c r="E3" s="252"/>
      <c r="F3" s="252"/>
    </row>
    <row r="4" spans="1:7" s="125" customFormat="1" ht="15.75">
      <c r="A4" s="253" t="s">
        <v>374</v>
      </c>
      <c r="B4" s="253"/>
      <c r="C4" s="253"/>
      <c r="D4" s="253"/>
      <c r="E4" s="253"/>
      <c r="F4" s="253"/>
    </row>
    <row r="5" spans="1:7" s="125" customFormat="1">
      <c r="A5" s="126"/>
      <c r="D5" s="127"/>
      <c r="E5" s="128"/>
      <c r="F5" s="129" t="s">
        <v>375</v>
      </c>
    </row>
    <row r="6" spans="1:7" s="125" customFormat="1">
      <c r="A6" s="126"/>
      <c r="B6" s="130"/>
      <c r="C6" s="131"/>
      <c r="D6" s="127"/>
      <c r="E6" s="129"/>
      <c r="F6" s="132" t="s">
        <v>376</v>
      </c>
    </row>
    <row r="7" spans="1:7" s="125" customFormat="1">
      <c r="A7" s="126"/>
      <c r="B7" s="130"/>
      <c r="C7" s="133" t="s">
        <v>377</v>
      </c>
      <c r="D7" s="134">
        <v>0</v>
      </c>
      <c r="E7" s="135" t="s">
        <v>378</v>
      </c>
      <c r="F7" s="136">
        <v>1.2823</v>
      </c>
    </row>
    <row r="8" spans="1:7" s="53" customFormat="1" ht="17.25" customHeight="1">
      <c r="A8" s="137" t="s">
        <v>379</v>
      </c>
      <c r="B8" s="138" t="s">
        <v>380</v>
      </c>
      <c r="C8" s="139" t="s">
        <v>381</v>
      </c>
      <c r="D8" s="140" t="s">
        <v>382</v>
      </c>
      <c r="E8" s="140" t="s">
        <v>383</v>
      </c>
      <c r="F8" s="140" t="s">
        <v>384</v>
      </c>
    </row>
    <row r="9" spans="1:7" s="125" customFormat="1">
      <c r="A9" s="141" t="s">
        <v>385</v>
      </c>
      <c r="B9" s="142" t="s">
        <v>386</v>
      </c>
      <c r="C9" s="143"/>
      <c r="D9" s="144"/>
      <c r="E9" s="144"/>
      <c r="F9" s="144"/>
      <c r="G9" s="125">
        <v>2</v>
      </c>
    </row>
    <row r="10" spans="1:7" s="125" customFormat="1">
      <c r="A10" s="145" t="s">
        <v>387</v>
      </c>
      <c r="B10" s="146" t="s">
        <v>388</v>
      </c>
      <c r="C10" s="147"/>
      <c r="D10" s="148"/>
      <c r="E10" s="148"/>
      <c r="F10" s="148"/>
      <c r="G10" s="125">
        <v>5</v>
      </c>
    </row>
    <row r="11" spans="1:7" s="125" customFormat="1" ht="30">
      <c r="A11" s="145" t="s">
        <v>389</v>
      </c>
      <c r="B11" s="146" t="s">
        <v>390</v>
      </c>
      <c r="C11" s="147" t="s">
        <v>24</v>
      </c>
      <c r="D11" s="148"/>
      <c r="E11" s="148">
        <v>5529.27</v>
      </c>
      <c r="F11" s="148">
        <v>5529.27</v>
      </c>
      <c r="G11" s="125">
        <v>9</v>
      </c>
    </row>
    <row r="12" spans="1:7" s="125" customFormat="1" ht="30">
      <c r="A12" s="145" t="s">
        <v>391</v>
      </c>
      <c r="B12" s="146" t="s">
        <v>392</v>
      </c>
      <c r="C12" s="147" t="s">
        <v>24</v>
      </c>
      <c r="D12" s="148"/>
      <c r="E12" s="148">
        <v>7352.86</v>
      </c>
      <c r="F12" s="148">
        <v>7352.86</v>
      </c>
      <c r="G12" s="125">
        <v>9</v>
      </c>
    </row>
    <row r="13" spans="1:7" s="125" customFormat="1" ht="30">
      <c r="A13" s="145" t="s">
        <v>393</v>
      </c>
      <c r="B13" s="146" t="s">
        <v>394</v>
      </c>
      <c r="C13" s="147" t="s">
        <v>24</v>
      </c>
      <c r="D13" s="148"/>
      <c r="E13" s="148">
        <v>12560.31</v>
      </c>
      <c r="F13" s="148">
        <v>12560.31</v>
      </c>
      <c r="G13" s="125">
        <v>9</v>
      </c>
    </row>
    <row r="14" spans="1:7" s="125" customFormat="1" ht="30">
      <c r="A14" s="145" t="s">
        <v>395</v>
      </c>
      <c r="B14" s="146" t="s">
        <v>396</v>
      </c>
      <c r="C14" s="147" t="s">
        <v>24</v>
      </c>
      <c r="D14" s="148"/>
      <c r="E14" s="148">
        <v>17221.68</v>
      </c>
      <c r="F14" s="148">
        <v>17221.68</v>
      </c>
      <c r="G14" s="125">
        <v>9</v>
      </c>
    </row>
    <row r="15" spans="1:7" s="125" customFormat="1" ht="30">
      <c r="A15" s="145" t="s">
        <v>397</v>
      </c>
      <c r="B15" s="146" t="s">
        <v>398</v>
      </c>
      <c r="C15" s="147" t="s">
        <v>24</v>
      </c>
      <c r="D15" s="148"/>
      <c r="E15" s="148">
        <v>20069.2</v>
      </c>
      <c r="F15" s="148">
        <v>20069.2</v>
      </c>
      <c r="G15" s="125">
        <v>9</v>
      </c>
    </row>
    <row r="16" spans="1:7" s="125" customFormat="1">
      <c r="A16" s="145" t="s">
        <v>399</v>
      </c>
      <c r="B16" s="146" t="s">
        <v>400</v>
      </c>
      <c r="C16" s="147"/>
      <c r="D16" s="148"/>
      <c r="E16" s="148"/>
      <c r="F16" s="148"/>
      <c r="G16" s="125">
        <v>5</v>
      </c>
    </row>
    <row r="17" spans="1:7" s="125" customFormat="1" ht="45">
      <c r="A17" s="145" t="s">
        <v>401</v>
      </c>
      <c r="B17" s="146" t="s">
        <v>402</v>
      </c>
      <c r="C17" s="147" t="s">
        <v>24</v>
      </c>
      <c r="D17" s="148"/>
      <c r="E17" s="148">
        <v>7061.96</v>
      </c>
      <c r="F17" s="148">
        <v>7061.96</v>
      </c>
      <c r="G17" s="125">
        <v>9</v>
      </c>
    </row>
    <row r="18" spans="1:7" s="125" customFormat="1" ht="45">
      <c r="A18" s="145" t="s">
        <v>403</v>
      </c>
      <c r="B18" s="146" t="s">
        <v>404</v>
      </c>
      <c r="C18" s="147" t="s">
        <v>24</v>
      </c>
      <c r="D18" s="148"/>
      <c r="E18" s="148">
        <v>11961.54</v>
      </c>
      <c r="F18" s="148">
        <v>11961.54</v>
      </c>
      <c r="G18" s="125">
        <v>9</v>
      </c>
    </row>
    <row r="19" spans="1:7" s="125" customFormat="1" ht="45">
      <c r="A19" s="145" t="s">
        <v>405</v>
      </c>
      <c r="B19" s="146" t="s">
        <v>406</v>
      </c>
      <c r="C19" s="147" t="s">
        <v>24</v>
      </c>
      <c r="D19" s="148"/>
      <c r="E19" s="148">
        <v>16186.24</v>
      </c>
      <c r="F19" s="148">
        <v>16186.24</v>
      </c>
      <c r="G19" s="125">
        <v>9</v>
      </c>
    </row>
    <row r="20" spans="1:7" s="125" customFormat="1" ht="45">
      <c r="A20" s="145" t="s">
        <v>407</v>
      </c>
      <c r="B20" s="146" t="s">
        <v>408</v>
      </c>
      <c r="C20" s="147" t="s">
        <v>24</v>
      </c>
      <c r="D20" s="148"/>
      <c r="E20" s="148">
        <v>21529.599999999999</v>
      </c>
      <c r="F20" s="148">
        <v>21529.599999999999</v>
      </c>
      <c r="G20" s="125">
        <v>9</v>
      </c>
    </row>
    <row r="21" spans="1:7" s="125" customFormat="1">
      <c r="A21" s="145" t="s">
        <v>409</v>
      </c>
      <c r="B21" s="146" t="s">
        <v>410</v>
      </c>
      <c r="C21" s="147"/>
      <c r="D21" s="148"/>
      <c r="E21" s="148"/>
      <c r="F21" s="148"/>
      <c r="G21" s="125">
        <v>5</v>
      </c>
    </row>
    <row r="22" spans="1:7" s="125" customFormat="1">
      <c r="A22" s="145" t="s">
        <v>411</v>
      </c>
      <c r="B22" s="146" t="s">
        <v>412</v>
      </c>
      <c r="C22" s="147" t="s">
        <v>24</v>
      </c>
      <c r="D22" s="148"/>
      <c r="E22" s="148">
        <v>2781.82</v>
      </c>
      <c r="F22" s="148">
        <v>2781.82</v>
      </c>
      <c r="G22" s="125">
        <v>9</v>
      </c>
    </row>
    <row r="23" spans="1:7" s="125" customFormat="1">
      <c r="A23" s="145" t="s">
        <v>413</v>
      </c>
      <c r="B23" s="146" t="s">
        <v>414</v>
      </c>
      <c r="C23" s="147" t="s">
        <v>24</v>
      </c>
      <c r="D23" s="148"/>
      <c r="E23" s="148">
        <v>3760.72</v>
      </c>
      <c r="F23" s="148">
        <v>3760.72</v>
      </c>
      <c r="G23" s="125">
        <v>9</v>
      </c>
    </row>
    <row r="24" spans="1:7" s="125" customFormat="1">
      <c r="A24" s="145" t="s">
        <v>415</v>
      </c>
      <c r="B24" s="146" t="s">
        <v>416</v>
      </c>
      <c r="C24" s="147" t="s">
        <v>24</v>
      </c>
      <c r="D24" s="148"/>
      <c r="E24" s="148">
        <v>2040.2</v>
      </c>
      <c r="F24" s="148">
        <v>2040.2</v>
      </c>
      <c r="G24" s="125">
        <v>9</v>
      </c>
    </row>
    <row r="25" spans="1:7" s="125" customFormat="1">
      <c r="A25" s="145" t="s">
        <v>417</v>
      </c>
      <c r="B25" s="146" t="s">
        <v>418</v>
      </c>
      <c r="C25" s="147" t="s">
        <v>24</v>
      </c>
      <c r="D25" s="148"/>
      <c r="E25" s="148">
        <v>2791.38</v>
      </c>
      <c r="F25" s="148">
        <v>2791.38</v>
      </c>
      <c r="G25" s="125">
        <v>9</v>
      </c>
    </row>
    <row r="26" spans="1:7" s="125" customFormat="1">
      <c r="A26" s="145" t="s">
        <v>419</v>
      </c>
      <c r="B26" s="146" t="s">
        <v>420</v>
      </c>
      <c r="C26" s="147" t="s">
        <v>24</v>
      </c>
      <c r="D26" s="148"/>
      <c r="E26" s="148">
        <v>875.86</v>
      </c>
      <c r="F26" s="148">
        <v>875.86</v>
      </c>
      <c r="G26" s="125">
        <v>9</v>
      </c>
    </row>
    <row r="27" spans="1:7" s="125" customFormat="1">
      <c r="A27" s="145" t="s">
        <v>421</v>
      </c>
      <c r="B27" s="146" t="s">
        <v>422</v>
      </c>
      <c r="C27" s="147" t="s">
        <v>24</v>
      </c>
      <c r="D27" s="148"/>
      <c r="E27" s="148">
        <v>1165.8900000000001</v>
      </c>
      <c r="F27" s="148">
        <v>1165.8900000000001</v>
      </c>
      <c r="G27" s="125">
        <v>9</v>
      </c>
    </row>
    <row r="28" spans="1:7" s="125" customFormat="1">
      <c r="A28" s="145" t="s">
        <v>423</v>
      </c>
      <c r="B28" s="146" t="s">
        <v>424</v>
      </c>
      <c r="C28" s="147" t="s">
        <v>24</v>
      </c>
      <c r="D28" s="148"/>
      <c r="E28" s="148">
        <v>972.59</v>
      </c>
      <c r="F28" s="148">
        <v>972.59</v>
      </c>
      <c r="G28" s="125">
        <v>9</v>
      </c>
    </row>
    <row r="29" spans="1:7" s="125" customFormat="1">
      <c r="A29" s="145" t="s">
        <v>425</v>
      </c>
      <c r="B29" s="146" t="s">
        <v>426</v>
      </c>
      <c r="C29" s="147" t="s">
        <v>24</v>
      </c>
      <c r="D29" s="148"/>
      <c r="E29" s="148">
        <v>1348.55</v>
      </c>
      <c r="F29" s="148">
        <v>1348.55</v>
      </c>
      <c r="G29" s="125">
        <v>9</v>
      </c>
    </row>
    <row r="30" spans="1:7" s="125" customFormat="1">
      <c r="A30" s="145" t="s">
        <v>427</v>
      </c>
      <c r="B30" s="146" t="s">
        <v>428</v>
      </c>
      <c r="C30" s="147" t="s">
        <v>24</v>
      </c>
      <c r="D30" s="148"/>
      <c r="E30" s="148">
        <v>1872.07</v>
      </c>
      <c r="F30" s="148">
        <v>1872.07</v>
      </c>
      <c r="G30" s="125">
        <v>9</v>
      </c>
    </row>
    <row r="31" spans="1:7" s="125" customFormat="1">
      <c r="A31" s="145" t="s">
        <v>429</v>
      </c>
      <c r="B31" s="146" t="s">
        <v>430</v>
      </c>
      <c r="C31" s="147" t="s">
        <v>24</v>
      </c>
      <c r="D31" s="148"/>
      <c r="E31" s="148">
        <v>2551.83</v>
      </c>
      <c r="F31" s="148">
        <v>2551.83</v>
      </c>
      <c r="G31" s="125">
        <v>9</v>
      </c>
    </row>
    <row r="32" spans="1:7" s="125" customFormat="1">
      <c r="A32" s="145" t="s">
        <v>431</v>
      </c>
      <c r="B32" s="146" t="s">
        <v>432</v>
      </c>
      <c r="C32" s="147" t="s">
        <v>24</v>
      </c>
      <c r="D32" s="148"/>
      <c r="E32" s="148">
        <v>1616.15</v>
      </c>
      <c r="F32" s="148">
        <v>1616.15</v>
      </c>
      <c r="G32" s="125">
        <v>9</v>
      </c>
    </row>
    <row r="33" spans="1:7" s="125" customFormat="1">
      <c r="A33" s="145" t="s">
        <v>433</v>
      </c>
      <c r="B33" s="146" t="s">
        <v>434</v>
      </c>
      <c r="C33" s="147" t="s">
        <v>24</v>
      </c>
      <c r="D33" s="148"/>
      <c r="E33" s="148">
        <v>2088.92</v>
      </c>
      <c r="F33" s="148">
        <v>2088.92</v>
      </c>
      <c r="G33" s="125">
        <v>9</v>
      </c>
    </row>
    <row r="34" spans="1:7" s="125" customFormat="1">
      <c r="A34" s="145" t="s">
        <v>435</v>
      </c>
      <c r="B34" s="146" t="s">
        <v>436</v>
      </c>
      <c r="C34" s="147"/>
      <c r="D34" s="148"/>
      <c r="E34" s="148"/>
      <c r="F34" s="148"/>
      <c r="G34" s="125">
        <v>5</v>
      </c>
    </row>
    <row r="35" spans="1:7" s="125" customFormat="1" ht="30">
      <c r="A35" s="145" t="s">
        <v>437</v>
      </c>
      <c r="B35" s="146" t="s">
        <v>438</v>
      </c>
      <c r="C35" s="147" t="s">
        <v>439</v>
      </c>
      <c r="D35" s="148">
        <v>1141.95</v>
      </c>
      <c r="E35" s="148"/>
      <c r="F35" s="148">
        <v>1141.95</v>
      </c>
      <c r="G35" s="125">
        <v>9</v>
      </c>
    </row>
    <row r="36" spans="1:7" s="125" customFormat="1" ht="45">
      <c r="A36" s="145" t="s">
        <v>440</v>
      </c>
      <c r="B36" s="146" t="s">
        <v>441</v>
      </c>
      <c r="C36" s="147" t="s">
        <v>216</v>
      </c>
      <c r="D36" s="148">
        <v>0.46</v>
      </c>
      <c r="E36" s="148">
        <v>0.44</v>
      </c>
      <c r="F36" s="148">
        <v>0.9</v>
      </c>
      <c r="G36" s="125">
        <v>9</v>
      </c>
    </row>
    <row r="37" spans="1:7" s="125" customFormat="1" ht="45">
      <c r="A37" s="145" t="s">
        <v>442</v>
      </c>
      <c r="B37" s="146" t="s">
        <v>443</v>
      </c>
      <c r="C37" s="147" t="s">
        <v>216</v>
      </c>
      <c r="D37" s="148">
        <v>0.37</v>
      </c>
      <c r="E37" s="148">
        <v>0.35</v>
      </c>
      <c r="F37" s="148">
        <v>0.72</v>
      </c>
      <c r="G37" s="125">
        <v>9</v>
      </c>
    </row>
    <row r="38" spans="1:7" s="125" customFormat="1" ht="30">
      <c r="A38" s="145" t="s">
        <v>444</v>
      </c>
      <c r="B38" s="146" t="s">
        <v>445</v>
      </c>
      <c r="C38" s="147" t="s">
        <v>216</v>
      </c>
      <c r="D38" s="148">
        <v>0.31</v>
      </c>
      <c r="E38" s="148">
        <v>0.28000000000000003</v>
      </c>
      <c r="F38" s="148">
        <v>0.59</v>
      </c>
      <c r="G38" s="125">
        <v>9</v>
      </c>
    </row>
    <row r="39" spans="1:7" s="125" customFormat="1" ht="30">
      <c r="A39" s="145" t="s">
        <v>446</v>
      </c>
      <c r="B39" s="146" t="s">
        <v>447</v>
      </c>
      <c r="C39" s="147" t="s">
        <v>216</v>
      </c>
      <c r="D39" s="148">
        <v>0.4</v>
      </c>
      <c r="E39" s="148">
        <v>0.39</v>
      </c>
      <c r="F39" s="148">
        <v>0.79</v>
      </c>
      <c r="G39" s="125">
        <v>9</v>
      </c>
    </row>
    <row r="40" spans="1:7" s="125" customFormat="1" ht="30">
      <c r="A40" s="145" t="s">
        <v>448</v>
      </c>
      <c r="B40" s="146" t="s">
        <v>449</v>
      </c>
      <c r="C40" s="147" t="s">
        <v>216</v>
      </c>
      <c r="D40" s="148">
        <v>0.2</v>
      </c>
      <c r="E40" s="148">
        <v>0.42</v>
      </c>
      <c r="F40" s="148">
        <v>0.62</v>
      </c>
      <c r="G40" s="125">
        <v>9</v>
      </c>
    </row>
    <row r="41" spans="1:7" s="125" customFormat="1" ht="30">
      <c r="A41" s="145" t="s">
        <v>450</v>
      </c>
      <c r="B41" s="146" t="s">
        <v>451</v>
      </c>
      <c r="C41" s="147" t="s">
        <v>216</v>
      </c>
      <c r="D41" s="148">
        <v>0.26</v>
      </c>
      <c r="E41" s="148">
        <v>0.25</v>
      </c>
      <c r="F41" s="148">
        <v>0.51</v>
      </c>
      <c r="G41" s="125">
        <v>9</v>
      </c>
    </row>
    <row r="42" spans="1:7" s="125" customFormat="1" ht="30">
      <c r="A42" s="145" t="s">
        <v>452</v>
      </c>
      <c r="B42" s="146" t="s">
        <v>453</v>
      </c>
      <c r="C42" s="147" t="s">
        <v>216</v>
      </c>
      <c r="D42" s="148">
        <v>0.36</v>
      </c>
      <c r="E42" s="148">
        <v>0.35</v>
      </c>
      <c r="F42" s="148">
        <v>0.71</v>
      </c>
      <c r="G42" s="125">
        <v>9</v>
      </c>
    </row>
    <row r="43" spans="1:7" s="125" customFormat="1" ht="30">
      <c r="A43" s="145" t="s">
        <v>454</v>
      </c>
      <c r="B43" s="146" t="s">
        <v>455</v>
      </c>
      <c r="C43" s="147" t="s">
        <v>216</v>
      </c>
      <c r="D43" s="148">
        <v>0.32</v>
      </c>
      <c r="E43" s="148">
        <v>0.28999999999999998</v>
      </c>
      <c r="F43" s="148">
        <v>0.61</v>
      </c>
      <c r="G43" s="125">
        <v>9</v>
      </c>
    </row>
    <row r="44" spans="1:7" s="125" customFormat="1" ht="30">
      <c r="A44" s="145" t="s">
        <v>456</v>
      </c>
      <c r="B44" s="146" t="s">
        <v>457</v>
      </c>
      <c r="C44" s="147" t="s">
        <v>216</v>
      </c>
      <c r="D44" s="148">
        <v>0.31</v>
      </c>
      <c r="E44" s="148">
        <v>0.28000000000000003</v>
      </c>
      <c r="F44" s="148">
        <v>0.59</v>
      </c>
      <c r="G44" s="125">
        <v>9</v>
      </c>
    </row>
    <row r="45" spans="1:7" s="125" customFormat="1" ht="45">
      <c r="A45" s="145" t="s">
        <v>458</v>
      </c>
      <c r="B45" s="146" t="s">
        <v>459</v>
      </c>
      <c r="C45" s="147" t="s">
        <v>216</v>
      </c>
      <c r="D45" s="148">
        <v>0.5</v>
      </c>
      <c r="E45" s="148">
        <v>0.48</v>
      </c>
      <c r="F45" s="148">
        <v>0.98</v>
      </c>
      <c r="G45" s="125">
        <v>9</v>
      </c>
    </row>
    <row r="46" spans="1:7" s="125" customFormat="1" ht="45">
      <c r="A46" s="145" t="s">
        <v>460</v>
      </c>
      <c r="B46" s="146" t="s">
        <v>461</v>
      </c>
      <c r="C46" s="147" t="s">
        <v>216</v>
      </c>
      <c r="D46" s="148">
        <v>0.4</v>
      </c>
      <c r="E46" s="148">
        <v>0.37</v>
      </c>
      <c r="F46" s="148">
        <v>0.77</v>
      </c>
      <c r="G46" s="125">
        <v>9</v>
      </c>
    </row>
    <row r="47" spans="1:7" s="125" customFormat="1" ht="30">
      <c r="A47" s="145" t="s">
        <v>462</v>
      </c>
      <c r="B47" s="146" t="s">
        <v>463</v>
      </c>
      <c r="C47" s="147" t="s">
        <v>216</v>
      </c>
      <c r="D47" s="148">
        <v>0.32</v>
      </c>
      <c r="E47" s="148">
        <v>0.28999999999999998</v>
      </c>
      <c r="F47" s="148">
        <v>0.61</v>
      </c>
      <c r="G47" s="125">
        <v>9</v>
      </c>
    </row>
    <row r="48" spans="1:7" s="125" customFormat="1" ht="30">
      <c r="A48" s="145" t="s">
        <v>464</v>
      </c>
      <c r="B48" s="146" t="s">
        <v>465</v>
      </c>
      <c r="C48" s="147" t="s">
        <v>216</v>
      </c>
      <c r="D48" s="148">
        <v>0.42</v>
      </c>
      <c r="E48" s="148">
        <v>0.41</v>
      </c>
      <c r="F48" s="148">
        <v>0.83</v>
      </c>
      <c r="G48" s="125">
        <v>9</v>
      </c>
    </row>
    <row r="49" spans="1:7" s="125" customFormat="1" ht="30">
      <c r="A49" s="145" t="s">
        <v>466</v>
      </c>
      <c r="B49" s="146" t="s">
        <v>467</v>
      </c>
      <c r="C49" s="147" t="s">
        <v>216</v>
      </c>
      <c r="D49" s="148">
        <v>0.35</v>
      </c>
      <c r="E49" s="148">
        <v>0.33</v>
      </c>
      <c r="F49" s="148">
        <v>0.68</v>
      </c>
      <c r="G49" s="125">
        <v>9</v>
      </c>
    </row>
    <row r="50" spans="1:7" s="125" customFormat="1" ht="30">
      <c r="A50" s="145" t="s">
        <v>468</v>
      </c>
      <c r="B50" s="146" t="s">
        <v>469</v>
      </c>
      <c r="C50" s="147" t="s">
        <v>216</v>
      </c>
      <c r="D50" s="148">
        <v>0.28999999999999998</v>
      </c>
      <c r="E50" s="148">
        <v>0.28000000000000003</v>
      </c>
      <c r="F50" s="148">
        <v>0.56999999999999995</v>
      </c>
      <c r="G50" s="125">
        <v>9</v>
      </c>
    </row>
    <row r="51" spans="1:7" s="125" customFormat="1" ht="30">
      <c r="A51" s="145" t="s">
        <v>470</v>
      </c>
      <c r="B51" s="146" t="s">
        <v>471</v>
      </c>
      <c r="C51" s="147" t="s">
        <v>216</v>
      </c>
      <c r="D51" s="148">
        <v>0.49</v>
      </c>
      <c r="E51" s="148">
        <v>0.47</v>
      </c>
      <c r="F51" s="148">
        <v>0.96</v>
      </c>
      <c r="G51" s="125">
        <v>9</v>
      </c>
    </row>
    <row r="52" spans="1:7" s="125" customFormat="1" ht="30">
      <c r="A52" s="145" t="s">
        <v>472</v>
      </c>
      <c r="B52" s="146" t="s">
        <v>473</v>
      </c>
      <c r="C52" s="147" t="s">
        <v>216</v>
      </c>
      <c r="D52" s="148">
        <v>0.33</v>
      </c>
      <c r="E52" s="148">
        <v>0.3</v>
      </c>
      <c r="F52" s="148">
        <v>0.63</v>
      </c>
      <c r="G52" s="125">
        <v>9</v>
      </c>
    </row>
    <row r="53" spans="1:7" s="125" customFormat="1" ht="30">
      <c r="A53" s="145" t="s">
        <v>474</v>
      </c>
      <c r="B53" s="146" t="s">
        <v>475</v>
      </c>
      <c r="C53" s="147" t="s">
        <v>216</v>
      </c>
      <c r="D53" s="148">
        <v>0.2</v>
      </c>
      <c r="E53" s="148">
        <v>0.32</v>
      </c>
      <c r="F53" s="148">
        <v>0.52</v>
      </c>
      <c r="G53" s="125">
        <v>9</v>
      </c>
    </row>
    <row r="54" spans="1:7" s="125" customFormat="1" ht="30">
      <c r="A54" s="145" t="s">
        <v>476</v>
      </c>
      <c r="B54" s="146" t="s">
        <v>477</v>
      </c>
      <c r="C54" s="147" t="s">
        <v>216</v>
      </c>
      <c r="D54" s="148">
        <v>0.21</v>
      </c>
      <c r="E54" s="148">
        <v>0.2</v>
      </c>
      <c r="F54" s="148">
        <v>0.41</v>
      </c>
      <c r="G54" s="125">
        <v>9</v>
      </c>
    </row>
    <row r="55" spans="1:7" s="125" customFormat="1" ht="30">
      <c r="A55" s="145" t="s">
        <v>478</v>
      </c>
      <c r="B55" s="146" t="s">
        <v>479</v>
      </c>
      <c r="C55" s="147" t="s">
        <v>216</v>
      </c>
      <c r="D55" s="148">
        <v>0.15</v>
      </c>
      <c r="E55" s="148">
        <v>0.14000000000000001</v>
      </c>
      <c r="F55" s="148">
        <v>0.28999999999999998</v>
      </c>
      <c r="G55" s="125">
        <v>9</v>
      </c>
    </row>
    <row r="56" spans="1:7" s="125" customFormat="1" ht="30">
      <c r="A56" s="145" t="s">
        <v>480</v>
      </c>
      <c r="B56" s="146" t="s">
        <v>481</v>
      </c>
      <c r="C56" s="147" t="s">
        <v>216</v>
      </c>
      <c r="D56" s="148">
        <v>0.11</v>
      </c>
      <c r="E56" s="148">
        <v>0.12</v>
      </c>
      <c r="F56" s="148">
        <v>0.23</v>
      </c>
      <c r="G56" s="125">
        <v>9</v>
      </c>
    </row>
    <row r="57" spans="1:7" s="125" customFormat="1" ht="30">
      <c r="A57" s="145" t="s">
        <v>482</v>
      </c>
      <c r="B57" s="146" t="s">
        <v>483</v>
      </c>
      <c r="C57" s="147" t="s">
        <v>216</v>
      </c>
      <c r="D57" s="148">
        <v>0.1</v>
      </c>
      <c r="E57" s="148">
        <v>0.09</v>
      </c>
      <c r="F57" s="148">
        <v>0.19</v>
      </c>
      <c r="G57" s="125">
        <v>9</v>
      </c>
    </row>
    <row r="58" spans="1:7" s="125" customFormat="1">
      <c r="A58" s="145" t="s">
        <v>484</v>
      </c>
      <c r="B58" s="146" t="s">
        <v>485</v>
      </c>
      <c r="C58" s="147" t="s">
        <v>486</v>
      </c>
      <c r="D58" s="148">
        <v>761.35</v>
      </c>
      <c r="E58" s="148">
        <v>568.74</v>
      </c>
      <c r="F58" s="148">
        <v>1330.09</v>
      </c>
      <c r="G58" s="125">
        <v>9</v>
      </c>
    </row>
    <row r="59" spans="1:7" s="125" customFormat="1" ht="30">
      <c r="A59" s="145" t="s">
        <v>487</v>
      </c>
      <c r="B59" s="146" t="s">
        <v>488</v>
      </c>
      <c r="C59" s="147" t="s">
        <v>24</v>
      </c>
      <c r="D59" s="148">
        <v>794.95</v>
      </c>
      <c r="E59" s="148">
        <v>389.18</v>
      </c>
      <c r="F59" s="148">
        <v>1184.1300000000001</v>
      </c>
      <c r="G59" s="125">
        <v>9</v>
      </c>
    </row>
    <row r="60" spans="1:7" s="125" customFormat="1">
      <c r="A60" s="145" t="s">
        <v>489</v>
      </c>
      <c r="B60" s="146" t="s">
        <v>490</v>
      </c>
      <c r="C60" s="147"/>
      <c r="D60" s="148"/>
      <c r="E60" s="148"/>
      <c r="F60" s="148"/>
      <c r="G60" s="125">
        <v>5</v>
      </c>
    </row>
    <row r="61" spans="1:7" s="125" customFormat="1" ht="30">
      <c r="A61" s="145" t="s">
        <v>491</v>
      </c>
      <c r="B61" s="146" t="s">
        <v>492</v>
      </c>
      <c r="C61" s="147" t="s">
        <v>439</v>
      </c>
      <c r="D61" s="148">
        <v>1126.51</v>
      </c>
      <c r="E61" s="148"/>
      <c r="F61" s="148">
        <v>1126.51</v>
      </c>
      <c r="G61" s="125">
        <v>9</v>
      </c>
    </row>
    <row r="62" spans="1:7" s="125" customFormat="1" ht="30">
      <c r="A62" s="145" t="s">
        <v>493</v>
      </c>
      <c r="B62" s="146" t="s">
        <v>494</v>
      </c>
      <c r="C62" s="147" t="s">
        <v>439</v>
      </c>
      <c r="D62" s="148">
        <v>5992.14</v>
      </c>
      <c r="E62" s="148"/>
      <c r="F62" s="148">
        <v>5992.14</v>
      </c>
      <c r="G62" s="125">
        <v>9</v>
      </c>
    </row>
    <row r="63" spans="1:7" s="125" customFormat="1">
      <c r="A63" s="145" t="s">
        <v>495</v>
      </c>
      <c r="B63" s="146" t="s">
        <v>496</v>
      </c>
      <c r="C63" s="147" t="s">
        <v>31</v>
      </c>
      <c r="D63" s="148">
        <v>82.51</v>
      </c>
      <c r="E63" s="148"/>
      <c r="F63" s="148">
        <v>82.51</v>
      </c>
      <c r="G63" s="125">
        <v>9</v>
      </c>
    </row>
    <row r="64" spans="1:7" s="125" customFormat="1">
      <c r="A64" s="145" t="s">
        <v>497</v>
      </c>
      <c r="B64" s="146" t="s">
        <v>498</v>
      </c>
      <c r="C64" s="147" t="s">
        <v>31</v>
      </c>
      <c r="D64" s="148">
        <v>92.46</v>
      </c>
      <c r="E64" s="148"/>
      <c r="F64" s="148">
        <v>92.46</v>
      </c>
      <c r="G64" s="125">
        <v>9</v>
      </c>
    </row>
    <row r="65" spans="1:7" s="125" customFormat="1">
      <c r="A65" s="145" t="s">
        <v>499</v>
      </c>
      <c r="B65" s="146" t="s">
        <v>500</v>
      </c>
      <c r="C65" s="147" t="s">
        <v>31</v>
      </c>
      <c r="D65" s="148">
        <v>333.44</v>
      </c>
      <c r="E65" s="148"/>
      <c r="F65" s="148">
        <v>333.44</v>
      </c>
      <c r="G65" s="125">
        <v>9</v>
      </c>
    </row>
    <row r="66" spans="1:7" s="125" customFormat="1">
      <c r="A66" s="145" t="s">
        <v>501</v>
      </c>
      <c r="B66" s="146" t="s">
        <v>502</v>
      </c>
      <c r="C66" s="147" t="s">
        <v>31</v>
      </c>
      <c r="D66" s="148">
        <v>604.47</v>
      </c>
      <c r="E66" s="148"/>
      <c r="F66" s="148">
        <v>604.47</v>
      </c>
      <c r="G66" s="125">
        <v>9</v>
      </c>
    </row>
    <row r="67" spans="1:7" s="125" customFormat="1" ht="30">
      <c r="A67" s="145" t="s">
        <v>503</v>
      </c>
      <c r="B67" s="146" t="s">
        <v>504</v>
      </c>
      <c r="C67" s="147" t="s">
        <v>31</v>
      </c>
      <c r="D67" s="148">
        <v>82.23</v>
      </c>
      <c r="E67" s="148"/>
      <c r="F67" s="148">
        <v>82.23</v>
      </c>
      <c r="G67" s="125">
        <v>9</v>
      </c>
    </row>
    <row r="68" spans="1:7" s="125" customFormat="1">
      <c r="A68" s="145" t="s">
        <v>505</v>
      </c>
      <c r="B68" s="146" t="s">
        <v>506</v>
      </c>
      <c r="C68" s="147"/>
      <c r="D68" s="148"/>
      <c r="E68" s="148"/>
      <c r="F68" s="148"/>
      <c r="G68" s="125">
        <v>5</v>
      </c>
    </row>
    <row r="69" spans="1:7" s="125" customFormat="1" ht="30">
      <c r="A69" s="145" t="s">
        <v>507</v>
      </c>
      <c r="B69" s="146" t="s">
        <v>508</v>
      </c>
      <c r="C69" s="147" t="s">
        <v>439</v>
      </c>
      <c r="D69" s="148">
        <v>315.2</v>
      </c>
      <c r="E69" s="148"/>
      <c r="F69" s="148">
        <v>315.2</v>
      </c>
      <c r="G69" s="125">
        <v>9</v>
      </c>
    </row>
    <row r="70" spans="1:7" s="125" customFormat="1">
      <c r="A70" s="145" t="s">
        <v>509</v>
      </c>
      <c r="B70" s="146" t="s">
        <v>510</v>
      </c>
      <c r="C70" s="147" t="s">
        <v>216</v>
      </c>
      <c r="D70" s="148">
        <v>2.93</v>
      </c>
      <c r="E70" s="148">
        <v>5.03</v>
      </c>
      <c r="F70" s="148">
        <v>7.96</v>
      </c>
      <c r="G70" s="125">
        <v>9</v>
      </c>
    </row>
    <row r="71" spans="1:7" s="125" customFormat="1">
      <c r="A71" s="145" t="s">
        <v>511</v>
      </c>
      <c r="B71" s="146" t="s">
        <v>512</v>
      </c>
      <c r="C71" s="147" t="s">
        <v>216</v>
      </c>
      <c r="D71" s="148">
        <v>111.97</v>
      </c>
      <c r="E71" s="148">
        <v>37.11</v>
      </c>
      <c r="F71" s="148">
        <v>149.08000000000001</v>
      </c>
      <c r="G71" s="125">
        <v>9</v>
      </c>
    </row>
    <row r="72" spans="1:7" s="125" customFormat="1">
      <c r="A72" s="145" t="s">
        <v>513</v>
      </c>
      <c r="B72" s="146" t="s">
        <v>514</v>
      </c>
      <c r="C72" s="147" t="s">
        <v>216</v>
      </c>
      <c r="D72" s="148">
        <v>23.81</v>
      </c>
      <c r="E72" s="148">
        <v>35.39</v>
      </c>
      <c r="F72" s="148">
        <v>59.2</v>
      </c>
      <c r="G72" s="125">
        <v>9</v>
      </c>
    </row>
    <row r="73" spans="1:7" s="125" customFormat="1">
      <c r="A73" s="145" t="s">
        <v>515</v>
      </c>
      <c r="B73" s="146" t="s">
        <v>516</v>
      </c>
      <c r="C73" s="147" t="s">
        <v>216</v>
      </c>
      <c r="D73" s="148"/>
      <c r="E73" s="148">
        <v>25.13</v>
      </c>
      <c r="F73" s="148">
        <v>25.13</v>
      </c>
      <c r="G73" s="125">
        <v>9</v>
      </c>
    </row>
    <row r="74" spans="1:7" s="125" customFormat="1">
      <c r="A74" s="145" t="s">
        <v>517</v>
      </c>
      <c r="B74" s="146" t="s">
        <v>518</v>
      </c>
      <c r="C74" s="147" t="s">
        <v>31</v>
      </c>
      <c r="D74" s="148">
        <v>0.93</v>
      </c>
      <c r="E74" s="148">
        <v>3.72</v>
      </c>
      <c r="F74" s="148">
        <v>4.6500000000000004</v>
      </c>
      <c r="G74" s="125">
        <v>9</v>
      </c>
    </row>
    <row r="75" spans="1:7" s="125" customFormat="1" ht="30">
      <c r="A75" s="145" t="s">
        <v>519</v>
      </c>
      <c r="B75" s="146" t="s">
        <v>520</v>
      </c>
      <c r="C75" s="147" t="s">
        <v>521</v>
      </c>
      <c r="D75" s="148"/>
      <c r="E75" s="148">
        <v>379.22</v>
      </c>
      <c r="F75" s="148">
        <v>379.22</v>
      </c>
      <c r="G75" s="125">
        <v>9</v>
      </c>
    </row>
    <row r="76" spans="1:7" s="125" customFormat="1">
      <c r="A76" s="145" t="s">
        <v>522</v>
      </c>
      <c r="B76" s="146" t="s">
        <v>523</v>
      </c>
      <c r="C76" s="147" t="s">
        <v>31</v>
      </c>
      <c r="D76" s="148">
        <v>190.78</v>
      </c>
      <c r="E76" s="148"/>
      <c r="F76" s="148">
        <v>190.78</v>
      </c>
      <c r="G76" s="125">
        <v>9</v>
      </c>
    </row>
    <row r="77" spans="1:7" s="125" customFormat="1">
      <c r="A77" s="145" t="s">
        <v>524</v>
      </c>
      <c r="B77" s="146" t="s">
        <v>525</v>
      </c>
      <c r="C77" s="147" t="s">
        <v>31</v>
      </c>
      <c r="D77" s="148">
        <v>193.91</v>
      </c>
      <c r="E77" s="148"/>
      <c r="F77" s="148">
        <v>193.91</v>
      </c>
      <c r="G77" s="125">
        <v>9</v>
      </c>
    </row>
    <row r="78" spans="1:7" s="125" customFormat="1">
      <c r="A78" s="145" t="s">
        <v>526</v>
      </c>
      <c r="B78" s="146" t="s">
        <v>527</v>
      </c>
      <c r="C78" s="147" t="s">
        <v>31</v>
      </c>
      <c r="D78" s="148">
        <v>266.48</v>
      </c>
      <c r="E78" s="148"/>
      <c r="F78" s="148">
        <v>266.48</v>
      </c>
      <c r="G78" s="125">
        <v>9</v>
      </c>
    </row>
    <row r="79" spans="1:7" s="125" customFormat="1">
      <c r="A79" s="145" t="s">
        <v>528</v>
      </c>
      <c r="B79" s="146" t="s">
        <v>529</v>
      </c>
      <c r="C79" s="147" t="s">
        <v>31</v>
      </c>
      <c r="D79" s="148">
        <v>274.92</v>
      </c>
      <c r="E79" s="148"/>
      <c r="F79" s="148">
        <v>274.92</v>
      </c>
      <c r="G79" s="125">
        <v>9</v>
      </c>
    </row>
    <row r="80" spans="1:7" s="125" customFormat="1" ht="30">
      <c r="A80" s="145" t="s">
        <v>530</v>
      </c>
      <c r="B80" s="146" t="s">
        <v>531</v>
      </c>
      <c r="C80" s="147" t="s">
        <v>439</v>
      </c>
      <c r="D80" s="148">
        <v>263.87</v>
      </c>
      <c r="E80" s="148"/>
      <c r="F80" s="148">
        <v>263.87</v>
      </c>
      <c r="G80" s="125">
        <v>9</v>
      </c>
    </row>
    <row r="81" spans="1:7" s="125" customFormat="1" ht="30">
      <c r="A81" s="145" t="s">
        <v>532</v>
      </c>
      <c r="B81" s="146" t="s">
        <v>533</v>
      </c>
      <c r="C81" s="147" t="s">
        <v>24</v>
      </c>
      <c r="D81" s="148">
        <v>7.52</v>
      </c>
      <c r="E81" s="148"/>
      <c r="F81" s="148">
        <v>7.52</v>
      </c>
      <c r="G81" s="125">
        <v>9</v>
      </c>
    </row>
    <row r="82" spans="1:7" s="125" customFormat="1" ht="30">
      <c r="A82" s="145" t="s">
        <v>534</v>
      </c>
      <c r="B82" s="146" t="s">
        <v>535</v>
      </c>
      <c r="C82" s="147" t="s">
        <v>24</v>
      </c>
      <c r="D82" s="148">
        <v>8.0299999999999994</v>
      </c>
      <c r="E82" s="148"/>
      <c r="F82" s="148">
        <v>8.0299999999999994</v>
      </c>
      <c r="G82" s="125">
        <v>9</v>
      </c>
    </row>
    <row r="83" spans="1:7" s="125" customFormat="1" ht="30">
      <c r="A83" s="145" t="s">
        <v>536</v>
      </c>
      <c r="B83" s="146" t="s">
        <v>537</v>
      </c>
      <c r="C83" s="147" t="s">
        <v>24</v>
      </c>
      <c r="D83" s="148">
        <v>10.72</v>
      </c>
      <c r="E83" s="148"/>
      <c r="F83" s="148">
        <v>10.72</v>
      </c>
      <c r="G83" s="125">
        <v>9</v>
      </c>
    </row>
    <row r="84" spans="1:7" s="125" customFormat="1" ht="30">
      <c r="A84" s="145" t="s">
        <v>538</v>
      </c>
      <c r="B84" s="146" t="s">
        <v>539</v>
      </c>
      <c r="C84" s="147" t="s">
        <v>24</v>
      </c>
      <c r="D84" s="148">
        <v>10.74</v>
      </c>
      <c r="E84" s="148"/>
      <c r="F84" s="148">
        <v>10.74</v>
      </c>
      <c r="G84" s="125">
        <v>9</v>
      </c>
    </row>
    <row r="85" spans="1:7" s="125" customFormat="1" ht="30">
      <c r="A85" s="145" t="s">
        <v>540</v>
      </c>
      <c r="B85" s="146" t="s">
        <v>541</v>
      </c>
      <c r="C85" s="147" t="s">
        <v>24</v>
      </c>
      <c r="D85" s="148">
        <v>12.49</v>
      </c>
      <c r="E85" s="148"/>
      <c r="F85" s="148">
        <v>12.49</v>
      </c>
      <c r="G85" s="125">
        <v>9</v>
      </c>
    </row>
    <row r="86" spans="1:7" s="125" customFormat="1" ht="30">
      <c r="A86" s="145" t="s">
        <v>542</v>
      </c>
      <c r="B86" s="146" t="s">
        <v>543</v>
      </c>
      <c r="C86" s="147" t="s">
        <v>24</v>
      </c>
      <c r="D86" s="148">
        <v>16.41</v>
      </c>
      <c r="E86" s="148"/>
      <c r="F86" s="148">
        <v>16.41</v>
      </c>
      <c r="G86" s="125">
        <v>9</v>
      </c>
    </row>
    <row r="87" spans="1:7" s="125" customFormat="1" ht="30">
      <c r="A87" s="145" t="s">
        <v>544</v>
      </c>
      <c r="B87" s="146" t="s">
        <v>545</v>
      </c>
      <c r="C87" s="147" t="s">
        <v>24</v>
      </c>
      <c r="D87" s="148">
        <v>19.12</v>
      </c>
      <c r="E87" s="148"/>
      <c r="F87" s="148">
        <v>19.12</v>
      </c>
      <c r="G87" s="125">
        <v>9</v>
      </c>
    </row>
    <row r="88" spans="1:7" s="125" customFormat="1" ht="30">
      <c r="A88" s="145" t="s">
        <v>546</v>
      </c>
      <c r="B88" s="146" t="s">
        <v>547</v>
      </c>
      <c r="C88" s="147" t="s">
        <v>24</v>
      </c>
      <c r="D88" s="148">
        <v>15.51</v>
      </c>
      <c r="E88" s="148"/>
      <c r="F88" s="148">
        <v>15.51</v>
      </c>
      <c r="G88" s="125">
        <v>9</v>
      </c>
    </row>
    <row r="89" spans="1:7" s="125" customFormat="1" ht="30">
      <c r="A89" s="145" t="s">
        <v>548</v>
      </c>
      <c r="B89" s="146" t="s">
        <v>549</v>
      </c>
      <c r="C89" s="147" t="s">
        <v>24</v>
      </c>
      <c r="D89" s="148">
        <v>16.38</v>
      </c>
      <c r="E89" s="148"/>
      <c r="F89" s="148">
        <v>16.38</v>
      </c>
      <c r="G89" s="125">
        <v>9</v>
      </c>
    </row>
    <row r="90" spans="1:7" s="125" customFormat="1" ht="30">
      <c r="A90" s="145" t="s">
        <v>550</v>
      </c>
      <c r="B90" s="146" t="s">
        <v>551</v>
      </c>
      <c r="C90" s="147" t="s">
        <v>24</v>
      </c>
      <c r="D90" s="148">
        <v>22.07</v>
      </c>
      <c r="E90" s="148"/>
      <c r="F90" s="148">
        <v>22.07</v>
      </c>
      <c r="G90" s="125">
        <v>9</v>
      </c>
    </row>
    <row r="91" spans="1:7" s="125" customFormat="1" ht="30">
      <c r="A91" s="145" t="s">
        <v>552</v>
      </c>
      <c r="B91" s="146" t="s">
        <v>553</v>
      </c>
      <c r="C91" s="147" t="s">
        <v>24</v>
      </c>
      <c r="D91" s="148">
        <v>26.42</v>
      </c>
      <c r="E91" s="148"/>
      <c r="F91" s="148">
        <v>26.42</v>
      </c>
      <c r="G91" s="125">
        <v>9</v>
      </c>
    </row>
    <row r="92" spans="1:7" s="125" customFormat="1">
      <c r="A92" s="145" t="s">
        <v>554</v>
      </c>
      <c r="B92" s="146" t="s">
        <v>555</v>
      </c>
      <c r="C92" s="147" t="s">
        <v>31</v>
      </c>
      <c r="D92" s="148">
        <v>193.46</v>
      </c>
      <c r="E92" s="148"/>
      <c r="F92" s="148">
        <v>193.46</v>
      </c>
      <c r="G92" s="125">
        <v>9</v>
      </c>
    </row>
    <row r="93" spans="1:7" s="125" customFormat="1">
      <c r="A93" s="145" t="s">
        <v>556</v>
      </c>
      <c r="B93" s="146" t="s">
        <v>557</v>
      </c>
      <c r="C93" s="147" t="s">
        <v>31</v>
      </c>
      <c r="D93" s="148">
        <v>251.03</v>
      </c>
      <c r="E93" s="148"/>
      <c r="F93" s="148">
        <v>251.03</v>
      </c>
      <c r="G93" s="125">
        <v>9</v>
      </c>
    </row>
    <row r="94" spans="1:7" s="125" customFormat="1">
      <c r="A94" s="145" t="s">
        <v>558</v>
      </c>
      <c r="B94" s="146" t="s">
        <v>559</v>
      </c>
      <c r="C94" s="147" t="s">
        <v>31</v>
      </c>
      <c r="D94" s="148">
        <v>283.85000000000002</v>
      </c>
      <c r="E94" s="148"/>
      <c r="F94" s="148">
        <v>283.85000000000002</v>
      </c>
      <c r="G94" s="125">
        <v>9</v>
      </c>
    </row>
    <row r="95" spans="1:7" s="125" customFormat="1">
      <c r="A95" s="145" t="s">
        <v>560</v>
      </c>
      <c r="B95" s="146" t="s">
        <v>561</v>
      </c>
      <c r="C95" s="147" t="s">
        <v>31</v>
      </c>
      <c r="D95" s="148">
        <v>312.52999999999997</v>
      </c>
      <c r="E95" s="148"/>
      <c r="F95" s="148">
        <v>312.52999999999997</v>
      </c>
      <c r="G95" s="125">
        <v>9</v>
      </c>
    </row>
    <row r="96" spans="1:7" s="125" customFormat="1">
      <c r="A96" s="145" t="s">
        <v>562</v>
      </c>
      <c r="B96" s="146" t="s">
        <v>563</v>
      </c>
      <c r="C96" s="147" t="s">
        <v>31</v>
      </c>
      <c r="D96" s="148">
        <v>364.34</v>
      </c>
      <c r="E96" s="148"/>
      <c r="F96" s="148">
        <v>364.34</v>
      </c>
      <c r="G96" s="125">
        <v>9</v>
      </c>
    </row>
    <row r="97" spans="1:7" s="125" customFormat="1">
      <c r="A97" s="145" t="s">
        <v>564</v>
      </c>
      <c r="B97" s="146" t="s">
        <v>565</v>
      </c>
      <c r="C97" s="147" t="s">
        <v>31</v>
      </c>
      <c r="D97" s="148">
        <v>429.88</v>
      </c>
      <c r="E97" s="148"/>
      <c r="F97" s="148">
        <v>429.88</v>
      </c>
      <c r="G97" s="125">
        <v>9</v>
      </c>
    </row>
    <row r="98" spans="1:7" s="125" customFormat="1">
      <c r="A98" s="145" t="s">
        <v>566</v>
      </c>
      <c r="B98" s="146" t="s">
        <v>567</v>
      </c>
      <c r="C98" s="147" t="s">
        <v>31</v>
      </c>
      <c r="D98" s="148">
        <v>187.85</v>
      </c>
      <c r="E98" s="148"/>
      <c r="F98" s="148">
        <v>187.85</v>
      </c>
      <c r="G98" s="125">
        <v>9</v>
      </c>
    </row>
    <row r="99" spans="1:7" s="125" customFormat="1" ht="30">
      <c r="A99" s="145" t="s">
        <v>568</v>
      </c>
      <c r="B99" s="146" t="s">
        <v>569</v>
      </c>
      <c r="C99" s="147" t="s">
        <v>439</v>
      </c>
      <c r="D99" s="148">
        <v>1407.84</v>
      </c>
      <c r="E99" s="148">
        <v>3436.91</v>
      </c>
      <c r="F99" s="148">
        <v>4844.75</v>
      </c>
      <c r="G99" s="125">
        <v>9</v>
      </c>
    </row>
    <row r="100" spans="1:7" s="125" customFormat="1" ht="30">
      <c r="A100" s="145" t="s">
        <v>570</v>
      </c>
      <c r="B100" s="146" t="s">
        <v>571</v>
      </c>
      <c r="C100" s="147" t="s">
        <v>216</v>
      </c>
      <c r="D100" s="148">
        <v>6.48</v>
      </c>
      <c r="E100" s="148">
        <v>36.270000000000003</v>
      </c>
      <c r="F100" s="148">
        <v>42.75</v>
      </c>
      <c r="G100" s="125">
        <v>9</v>
      </c>
    </row>
    <row r="101" spans="1:7" s="125" customFormat="1" ht="30">
      <c r="A101" s="145" t="s">
        <v>572</v>
      </c>
      <c r="B101" s="146" t="s">
        <v>573</v>
      </c>
      <c r="C101" s="147" t="s">
        <v>216</v>
      </c>
      <c r="D101" s="148">
        <v>272.76</v>
      </c>
      <c r="E101" s="148">
        <v>262.42</v>
      </c>
      <c r="F101" s="148">
        <v>535.17999999999995</v>
      </c>
      <c r="G101" s="125">
        <v>9</v>
      </c>
    </row>
    <row r="102" spans="1:7" s="125" customFormat="1">
      <c r="A102" s="145" t="s">
        <v>574</v>
      </c>
      <c r="B102" s="146" t="s">
        <v>575</v>
      </c>
      <c r="C102" s="147"/>
      <c r="D102" s="148"/>
      <c r="E102" s="148"/>
      <c r="F102" s="148"/>
      <c r="G102" s="125">
        <v>5</v>
      </c>
    </row>
    <row r="103" spans="1:7" s="125" customFormat="1" ht="30">
      <c r="A103" s="145" t="s">
        <v>576</v>
      </c>
      <c r="B103" s="146" t="s">
        <v>577</v>
      </c>
      <c r="C103" s="147" t="s">
        <v>24</v>
      </c>
      <c r="D103" s="148">
        <v>181.5</v>
      </c>
      <c r="E103" s="148">
        <v>7838.32</v>
      </c>
      <c r="F103" s="148">
        <v>8019.82</v>
      </c>
      <c r="G103" s="125">
        <v>9</v>
      </c>
    </row>
    <row r="104" spans="1:7" s="125" customFormat="1">
      <c r="A104" s="145" t="s">
        <v>578</v>
      </c>
      <c r="B104" s="146" t="s">
        <v>579</v>
      </c>
      <c r="C104" s="147" t="s">
        <v>24</v>
      </c>
      <c r="D104" s="148">
        <v>181.5</v>
      </c>
      <c r="E104" s="148">
        <v>10499.34</v>
      </c>
      <c r="F104" s="148">
        <v>10680.84</v>
      </c>
      <c r="G104" s="125">
        <v>9</v>
      </c>
    </row>
    <row r="105" spans="1:7" s="125" customFormat="1">
      <c r="A105" s="145" t="s">
        <v>580</v>
      </c>
      <c r="B105" s="146" t="s">
        <v>581</v>
      </c>
      <c r="C105" s="147" t="s">
        <v>24</v>
      </c>
      <c r="D105" s="148">
        <v>181.5</v>
      </c>
      <c r="E105" s="148">
        <v>9290.2199999999993</v>
      </c>
      <c r="F105" s="148">
        <v>9471.7199999999993</v>
      </c>
      <c r="G105" s="125">
        <v>9</v>
      </c>
    </row>
    <row r="106" spans="1:7" s="125" customFormat="1">
      <c r="A106" s="145" t="s">
        <v>582</v>
      </c>
      <c r="B106" s="146" t="s">
        <v>583</v>
      </c>
      <c r="C106" s="147" t="s">
        <v>24</v>
      </c>
      <c r="D106" s="148">
        <v>522.75</v>
      </c>
      <c r="E106" s="148">
        <v>21635.06</v>
      </c>
      <c r="F106" s="148">
        <v>22157.81</v>
      </c>
      <c r="G106" s="125">
        <v>9</v>
      </c>
    </row>
    <row r="107" spans="1:7" s="125" customFormat="1">
      <c r="A107" s="145" t="s">
        <v>584</v>
      </c>
      <c r="B107" s="146" t="s">
        <v>585</v>
      </c>
      <c r="C107" s="147" t="s">
        <v>24</v>
      </c>
      <c r="D107" s="148">
        <v>522.75</v>
      </c>
      <c r="E107" s="148">
        <v>33198.480000000003</v>
      </c>
      <c r="F107" s="148">
        <v>33721.230000000003</v>
      </c>
      <c r="G107" s="125">
        <v>9</v>
      </c>
    </row>
    <row r="108" spans="1:7" s="125" customFormat="1" ht="30">
      <c r="A108" s="145" t="s">
        <v>586</v>
      </c>
      <c r="B108" s="146" t="s">
        <v>587</v>
      </c>
      <c r="C108" s="147" t="s">
        <v>24</v>
      </c>
      <c r="D108" s="148">
        <v>522.75</v>
      </c>
      <c r="E108" s="148">
        <v>13160.66</v>
      </c>
      <c r="F108" s="148">
        <v>13683.41</v>
      </c>
      <c r="G108" s="125">
        <v>9</v>
      </c>
    </row>
    <row r="109" spans="1:7" s="125" customFormat="1">
      <c r="A109" s="145" t="s">
        <v>588</v>
      </c>
      <c r="B109" s="146" t="s">
        <v>589</v>
      </c>
      <c r="C109" s="147" t="s">
        <v>24</v>
      </c>
      <c r="D109" s="148">
        <v>425.25</v>
      </c>
      <c r="E109" s="148">
        <v>15795.82</v>
      </c>
      <c r="F109" s="148">
        <v>16221.07</v>
      </c>
      <c r="G109" s="125">
        <v>9</v>
      </c>
    </row>
    <row r="110" spans="1:7" s="125" customFormat="1">
      <c r="A110" s="145" t="s">
        <v>590</v>
      </c>
      <c r="B110" s="146" t="s">
        <v>591</v>
      </c>
      <c r="C110" s="147" t="s">
        <v>24</v>
      </c>
      <c r="D110" s="148">
        <v>259.5</v>
      </c>
      <c r="E110" s="148">
        <v>25584.5</v>
      </c>
      <c r="F110" s="148">
        <v>25844</v>
      </c>
      <c r="G110" s="125">
        <v>9</v>
      </c>
    </row>
    <row r="111" spans="1:7" s="125" customFormat="1">
      <c r="A111" s="145" t="s">
        <v>592</v>
      </c>
      <c r="B111" s="146" t="s">
        <v>593</v>
      </c>
      <c r="C111" s="147"/>
      <c r="D111" s="148"/>
      <c r="E111" s="148"/>
      <c r="F111" s="148"/>
      <c r="G111" s="125">
        <v>5</v>
      </c>
    </row>
    <row r="112" spans="1:7" s="125" customFormat="1" ht="45">
      <c r="A112" s="145" t="s">
        <v>594</v>
      </c>
      <c r="B112" s="146" t="s">
        <v>595</v>
      </c>
      <c r="C112" s="147" t="s">
        <v>439</v>
      </c>
      <c r="D112" s="148">
        <v>8405.0300000000007</v>
      </c>
      <c r="E112" s="148"/>
      <c r="F112" s="148">
        <v>8405.0300000000007</v>
      </c>
      <c r="G112" s="125">
        <v>9</v>
      </c>
    </row>
    <row r="113" spans="1:7" s="125" customFormat="1" ht="45">
      <c r="A113" s="145" t="s">
        <v>596</v>
      </c>
      <c r="B113" s="146" t="s">
        <v>597</v>
      </c>
      <c r="C113" s="147" t="s">
        <v>439</v>
      </c>
      <c r="D113" s="148">
        <v>10098</v>
      </c>
      <c r="E113" s="148"/>
      <c r="F113" s="148">
        <v>10098</v>
      </c>
      <c r="G113" s="125">
        <v>9</v>
      </c>
    </row>
    <row r="114" spans="1:7" s="125" customFormat="1" ht="45">
      <c r="A114" s="145" t="s">
        <v>598</v>
      </c>
      <c r="B114" s="146" t="s">
        <v>599</v>
      </c>
      <c r="C114" s="147" t="s">
        <v>439</v>
      </c>
      <c r="D114" s="148">
        <v>12735.34</v>
      </c>
      <c r="E114" s="148"/>
      <c r="F114" s="148">
        <v>12735.34</v>
      </c>
      <c r="G114" s="125">
        <v>9</v>
      </c>
    </row>
    <row r="115" spans="1:7" s="125" customFormat="1" ht="30">
      <c r="A115" s="145" t="s">
        <v>600</v>
      </c>
      <c r="B115" s="146" t="s">
        <v>601</v>
      </c>
      <c r="C115" s="147" t="s">
        <v>31</v>
      </c>
      <c r="D115" s="148">
        <v>353.74</v>
      </c>
      <c r="E115" s="148"/>
      <c r="F115" s="148">
        <v>353.74</v>
      </c>
      <c r="G115" s="125">
        <v>9</v>
      </c>
    </row>
    <row r="116" spans="1:7" s="125" customFormat="1" ht="30">
      <c r="A116" s="145" t="s">
        <v>602</v>
      </c>
      <c r="B116" s="146" t="s">
        <v>603</v>
      </c>
      <c r="C116" s="147" t="s">
        <v>31</v>
      </c>
      <c r="D116" s="148">
        <v>378.73</v>
      </c>
      <c r="E116" s="148"/>
      <c r="F116" s="148">
        <v>378.73</v>
      </c>
      <c r="G116" s="125">
        <v>9</v>
      </c>
    </row>
    <row r="117" spans="1:7" s="125" customFormat="1" ht="30">
      <c r="A117" s="145" t="s">
        <v>604</v>
      </c>
      <c r="B117" s="146" t="s">
        <v>605</v>
      </c>
      <c r="C117" s="147" t="s">
        <v>31</v>
      </c>
      <c r="D117" s="148">
        <v>584.62</v>
      </c>
      <c r="E117" s="148"/>
      <c r="F117" s="148">
        <v>584.62</v>
      </c>
      <c r="G117" s="125">
        <v>9</v>
      </c>
    </row>
    <row r="118" spans="1:7" s="125" customFormat="1" ht="30">
      <c r="A118" s="145" t="s">
        <v>606</v>
      </c>
      <c r="B118" s="146" t="s">
        <v>607</v>
      </c>
      <c r="C118" s="147" t="s">
        <v>31</v>
      </c>
      <c r="D118" s="148">
        <v>859.81</v>
      </c>
      <c r="E118" s="148"/>
      <c r="F118" s="148">
        <v>859.81</v>
      </c>
      <c r="G118" s="125">
        <v>9</v>
      </c>
    </row>
    <row r="119" spans="1:7" s="125" customFormat="1" ht="30">
      <c r="A119" s="145" t="s">
        <v>608</v>
      </c>
      <c r="B119" s="146" t="s">
        <v>609</v>
      </c>
      <c r="C119" s="147" t="s">
        <v>31</v>
      </c>
      <c r="D119" s="148">
        <v>1064.8</v>
      </c>
      <c r="E119" s="148"/>
      <c r="F119" s="148">
        <v>1064.8</v>
      </c>
      <c r="G119" s="125">
        <v>9</v>
      </c>
    </row>
    <row r="120" spans="1:7" s="125" customFormat="1" ht="30">
      <c r="A120" s="145" t="s">
        <v>610</v>
      </c>
      <c r="B120" s="146" t="s">
        <v>611</v>
      </c>
      <c r="C120" s="147" t="s">
        <v>31</v>
      </c>
      <c r="D120" s="148">
        <v>1276.1400000000001</v>
      </c>
      <c r="E120" s="148"/>
      <c r="F120" s="148">
        <v>1276.1400000000001</v>
      </c>
      <c r="G120" s="125">
        <v>9</v>
      </c>
    </row>
    <row r="121" spans="1:7" s="125" customFormat="1" ht="30">
      <c r="A121" s="145" t="s">
        <v>612</v>
      </c>
      <c r="B121" s="146" t="s">
        <v>613</v>
      </c>
      <c r="C121" s="147" t="s">
        <v>31</v>
      </c>
      <c r="D121" s="148">
        <v>1437.25</v>
      </c>
      <c r="E121" s="148"/>
      <c r="F121" s="148">
        <v>1437.25</v>
      </c>
      <c r="G121" s="125">
        <v>9</v>
      </c>
    </row>
    <row r="122" spans="1:7" s="125" customFormat="1" ht="30">
      <c r="A122" s="145" t="s">
        <v>614</v>
      </c>
      <c r="B122" s="146" t="s">
        <v>615</v>
      </c>
      <c r="C122" s="147" t="s">
        <v>31</v>
      </c>
      <c r="D122" s="148">
        <v>1534.21</v>
      </c>
      <c r="E122" s="148"/>
      <c r="F122" s="148">
        <v>1534.21</v>
      </c>
      <c r="G122" s="125">
        <v>9</v>
      </c>
    </row>
    <row r="123" spans="1:7" s="125" customFormat="1" ht="30">
      <c r="A123" s="145" t="s">
        <v>616</v>
      </c>
      <c r="B123" s="146" t="s">
        <v>617</v>
      </c>
      <c r="C123" s="147" t="s">
        <v>31</v>
      </c>
      <c r="D123" s="148">
        <v>2036.71</v>
      </c>
      <c r="E123" s="148"/>
      <c r="F123" s="148">
        <v>2036.71</v>
      </c>
      <c r="G123" s="125">
        <v>9</v>
      </c>
    </row>
    <row r="124" spans="1:7" s="125" customFormat="1" ht="30">
      <c r="A124" s="145" t="s">
        <v>618</v>
      </c>
      <c r="B124" s="146" t="s">
        <v>619</v>
      </c>
      <c r="C124" s="147" t="s">
        <v>31</v>
      </c>
      <c r="D124" s="148">
        <v>577.66999999999996</v>
      </c>
      <c r="E124" s="148"/>
      <c r="F124" s="148">
        <v>577.66999999999996</v>
      </c>
      <c r="G124" s="125">
        <v>9</v>
      </c>
    </row>
    <row r="125" spans="1:7" s="125" customFormat="1" ht="30">
      <c r="A125" s="145" t="s">
        <v>620</v>
      </c>
      <c r="B125" s="146" t="s">
        <v>621</v>
      </c>
      <c r="C125" s="147" t="s">
        <v>31</v>
      </c>
      <c r="D125" s="148">
        <v>990.33</v>
      </c>
      <c r="E125" s="148"/>
      <c r="F125" s="148">
        <v>990.33</v>
      </c>
      <c r="G125" s="125">
        <v>9</v>
      </c>
    </row>
    <row r="126" spans="1:7" s="125" customFormat="1" ht="30">
      <c r="A126" s="145" t="s">
        <v>622</v>
      </c>
      <c r="B126" s="146" t="s">
        <v>623</v>
      </c>
      <c r="C126" s="147" t="s">
        <v>31</v>
      </c>
      <c r="D126" s="148">
        <v>4393.46</v>
      </c>
      <c r="E126" s="148"/>
      <c r="F126" s="148">
        <v>4393.46</v>
      </c>
      <c r="G126" s="125">
        <v>9</v>
      </c>
    </row>
    <row r="127" spans="1:7" s="125" customFormat="1" ht="30">
      <c r="A127" s="145" t="s">
        <v>624</v>
      </c>
      <c r="B127" s="146" t="s">
        <v>625</v>
      </c>
      <c r="C127" s="147" t="s">
        <v>31</v>
      </c>
      <c r="D127" s="148">
        <v>341.03</v>
      </c>
      <c r="E127" s="148"/>
      <c r="F127" s="148">
        <v>341.03</v>
      </c>
      <c r="G127" s="125">
        <v>9</v>
      </c>
    </row>
    <row r="128" spans="1:7" s="125" customFormat="1" ht="30">
      <c r="A128" s="145" t="s">
        <v>626</v>
      </c>
      <c r="B128" s="146" t="s">
        <v>627</v>
      </c>
      <c r="C128" s="147" t="s">
        <v>31</v>
      </c>
      <c r="D128" s="148">
        <v>417.64</v>
      </c>
      <c r="E128" s="148"/>
      <c r="F128" s="148">
        <v>417.64</v>
      </c>
      <c r="G128" s="125">
        <v>9</v>
      </c>
    </row>
    <row r="129" spans="1:7" s="125" customFormat="1" ht="30">
      <c r="A129" s="145" t="s">
        <v>628</v>
      </c>
      <c r="B129" s="146" t="s">
        <v>629</v>
      </c>
      <c r="C129" s="147" t="s">
        <v>31</v>
      </c>
      <c r="D129" s="148">
        <v>470.76</v>
      </c>
      <c r="E129" s="148"/>
      <c r="F129" s="148">
        <v>470.76</v>
      </c>
      <c r="G129" s="125">
        <v>9</v>
      </c>
    </row>
    <row r="130" spans="1:7" s="125" customFormat="1" ht="30">
      <c r="A130" s="145" t="s">
        <v>630</v>
      </c>
      <c r="B130" s="146" t="s">
        <v>631</v>
      </c>
      <c r="C130" s="147" t="s">
        <v>31</v>
      </c>
      <c r="D130" s="148">
        <v>265.99</v>
      </c>
      <c r="E130" s="148"/>
      <c r="F130" s="148">
        <v>265.99</v>
      </c>
      <c r="G130" s="125">
        <v>9</v>
      </c>
    </row>
    <row r="131" spans="1:7" s="125" customFormat="1" ht="30">
      <c r="A131" s="145" t="s">
        <v>632</v>
      </c>
      <c r="B131" s="146" t="s">
        <v>633</v>
      </c>
      <c r="C131" s="147" t="s">
        <v>31</v>
      </c>
      <c r="D131" s="148">
        <v>418.4</v>
      </c>
      <c r="E131" s="148"/>
      <c r="F131" s="148">
        <v>418.4</v>
      </c>
      <c r="G131" s="125">
        <v>9</v>
      </c>
    </row>
    <row r="132" spans="1:7" s="125" customFormat="1" ht="30">
      <c r="A132" s="145" t="s">
        <v>634</v>
      </c>
      <c r="B132" s="146" t="s">
        <v>635</v>
      </c>
      <c r="C132" s="147" t="s">
        <v>31</v>
      </c>
      <c r="D132" s="148">
        <v>611.66</v>
      </c>
      <c r="E132" s="148"/>
      <c r="F132" s="148">
        <v>611.66</v>
      </c>
      <c r="G132" s="125">
        <v>9</v>
      </c>
    </row>
    <row r="133" spans="1:7" s="125" customFormat="1" ht="30">
      <c r="A133" s="145" t="s">
        <v>636</v>
      </c>
      <c r="B133" s="146" t="s">
        <v>637</v>
      </c>
      <c r="C133" s="147" t="s">
        <v>31</v>
      </c>
      <c r="D133" s="148">
        <v>1655.68</v>
      </c>
      <c r="E133" s="148"/>
      <c r="F133" s="148">
        <v>1655.68</v>
      </c>
      <c r="G133" s="125">
        <v>9</v>
      </c>
    </row>
    <row r="134" spans="1:7" s="125" customFormat="1" ht="30">
      <c r="A134" s="145" t="s">
        <v>638</v>
      </c>
      <c r="B134" s="146" t="s">
        <v>639</v>
      </c>
      <c r="C134" s="147" t="s">
        <v>31</v>
      </c>
      <c r="D134" s="148">
        <v>1890.21</v>
      </c>
      <c r="E134" s="148"/>
      <c r="F134" s="148">
        <v>1890.21</v>
      </c>
      <c r="G134" s="125">
        <v>9</v>
      </c>
    </row>
    <row r="135" spans="1:7" s="125" customFormat="1" ht="30">
      <c r="A135" s="145" t="s">
        <v>640</v>
      </c>
      <c r="B135" s="146" t="s">
        <v>641</v>
      </c>
      <c r="C135" s="147" t="s">
        <v>31</v>
      </c>
      <c r="D135" s="148">
        <v>2446.62</v>
      </c>
      <c r="E135" s="148"/>
      <c r="F135" s="148">
        <v>2446.62</v>
      </c>
      <c r="G135" s="125">
        <v>9</v>
      </c>
    </row>
    <row r="136" spans="1:7" s="125" customFormat="1" ht="30">
      <c r="A136" s="145" t="s">
        <v>642</v>
      </c>
      <c r="B136" s="146" t="s">
        <v>643</v>
      </c>
      <c r="C136" s="147" t="s">
        <v>31</v>
      </c>
      <c r="D136" s="148">
        <v>503.22</v>
      </c>
      <c r="E136" s="148"/>
      <c r="F136" s="148">
        <v>503.22</v>
      </c>
      <c r="G136" s="125">
        <v>9</v>
      </c>
    </row>
    <row r="137" spans="1:7" s="125" customFormat="1" ht="30">
      <c r="A137" s="145" t="s">
        <v>644</v>
      </c>
      <c r="B137" s="146" t="s">
        <v>645</v>
      </c>
      <c r="C137" s="147" t="s">
        <v>31</v>
      </c>
      <c r="D137" s="148">
        <v>306.01</v>
      </c>
      <c r="E137" s="148"/>
      <c r="F137" s="148">
        <v>306.01</v>
      </c>
      <c r="G137" s="125">
        <v>9</v>
      </c>
    </row>
    <row r="138" spans="1:7" s="125" customFormat="1" ht="30">
      <c r="A138" s="145" t="s">
        <v>646</v>
      </c>
      <c r="B138" s="146" t="s">
        <v>647</v>
      </c>
      <c r="C138" s="147" t="s">
        <v>31</v>
      </c>
      <c r="D138" s="148">
        <v>625.29999999999995</v>
      </c>
      <c r="E138" s="148"/>
      <c r="F138" s="148">
        <v>625.29999999999995</v>
      </c>
      <c r="G138" s="125">
        <v>9</v>
      </c>
    </row>
    <row r="139" spans="1:7" s="125" customFormat="1" ht="30">
      <c r="A139" s="145" t="s">
        <v>648</v>
      </c>
      <c r="B139" s="146" t="s">
        <v>649</v>
      </c>
      <c r="C139" s="147" t="s">
        <v>31</v>
      </c>
      <c r="D139" s="148">
        <v>520.77</v>
      </c>
      <c r="E139" s="148"/>
      <c r="F139" s="148">
        <v>520.77</v>
      </c>
      <c r="G139" s="125">
        <v>9</v>
      </c>
    </row>
    <row r="140" spans="1:7" s="125" customFormat="1" ht="30">
      <c r="A140" s="145" t="s">
        <v>650</v>
      </c>
      <c r="B140" s="146" t="s">
        <v>651</v>
      </c>
      <c r="C140" s="147" t="s">
        <v>31</v>
      </c>
      <c r="D140" s="148">
        <v>528.72</v>
      </c>
      <c r="E140" s="148"/>
      <c r="F140" s="148">
        <v>528.72</v>
      </c>
      <c r="G140" s="125">
        <v>9</v>
      </c>
    </row>
    <row r="141" spans="1:7" s="125" customFormat="1" ht="30">
      <c r="A141" s="145" t="s">
        <v>652</v>
      </c>
      <c r="B141" s="146" t="s">
        <v>653</v>
      </c>
      <c r="C141" s="147" t="s">
        <v>31</v>
      </c>
      <c r="D141" s="148">
        <v>746.36</v>
      </c>
      <c r="E141" s="148"/>
      <c r="F141" s="148">
        <v>746.36</v>
      </c>
      <c r="G141" s="125">
        <v>9</v>
      </c>
    </row>
    <row r="142" spans="1:7" s="125" customFormat="1" ht="30">
      <c r="A142" s="145" t="s">
        <v>654</v>
      </c>
      <c r="B142" s="146" t="s">
        <v>655</v>
      </c>
      <c r="C142" s="147" t="s">
        <v>31</v>
      </c>
      <c r="D142" s="148">
        <v>1359.7</v>
      </c>
      <c r="E142" s="148"/>
      <c r="F142" s="148">
        <v>1359.7</v>
      </c>
      <c r="G142" s="125">
        <v>9</v>
      </c>
    </row>
    <row r="143" spans="1:7" s="125" customFormat="1" ht="30">
      <c r="A143" s="145" t="s">
        <v>656</v>
      </c>
      <c r="B143" s="146" t="s">
        <v>657</v>
      </c>
      <c r="C143" s="147" t="s">
        <v>31</v>
      </c>
      <c r="D143" s="148">
        <v>971.81</v>
      </c>
      <c r="E143" s="148"/>
      <c r="F143" s="148">
        <v>971.81</v>
      </c>
      <c r="G143" s="125">
        <v>9</v>
      </c>
    </row>
    <row r="144" spans="1:7" s="125" customFormat="1" ht="30">
      <c r="A144" s="145" t="s">
        <v>658</v>
      </c>
      <c r="B144" s="146" t="s">
        <v>659</v>
      </c>
      <c r="C144" s="147" t="s">
        <v>31</v>
      </c>
      <c r="D144" s="148">
        <v>1080.57</v>
      </c>
      <c r="E144" s="148"/>
      <c r="F144" s="148">
        <v>1080.57</v>
      </c>
      <c r="G144" s="125">
        <v>9</v>
      </c>
    </row>
    <row r="145" spans="1:7" s="125" customFormat="1" ht="30">
      <c r="A145" s="145" t="s">
        <v>660</v>
      </c>
      <c r="B145" s="146" t="s">
        <v>661</v>
      </c>
      <c r="C145" s="147" t="s">
        <v>31</v>
      </c>
      <c r="D145" s="148">
        <v>1405.12</v>
      </c>
      <c r="E145" s="148"/>
      <c r="F145" s="148">
        <v>1405.12</v>
      </c>
      <c r="G145" s="125">
        <v>9</v>
      </c>
    </row>
    <row r="146" spans="1:7" s="125" customFormat="1" ht="30">
      <c r="A146" s="145" t="s">
        <v>662</v>
      </c>
      <c r="B146" s="146" t="s">
        <v>663</v>
      </c>
      <c r="C146" s="147" t="s">
        <v>31</v>
      </c>
      <c r="D146" s="148">
        <v>1219.6600000000001</v>
      </c>
      <c r="E146" s="148"/>
      <c r="F146" s="148">
        <v>1219.6600000000001</v>
      </c>
      <c r="G146" s="125">
        <v>9</v>
      </c>
    </row>
    <row r="147" spans="1:7" s="125" customFormat="1" ht="30">
      <c r="A147" s="145" t="s">
        <v>664</v>
      </c>
      <c r="B147" s="146" t="s">
        <v>665</v>
      </c>
      <c r="C147" s="147" t="s">
        <v>31</v>
      </c>
      <c r="D147" s="148">
        <v>452.4</v>
      </c>
      <c r="E147" s="148"/>
      <c r="F147" s="148">
        <v>452.4</v>
      </c>
      <c r="G147" s="125">
        <v>9</v>
      </c>
    </row>
    <row r="148" spans="1:7" s="125" customFormat="1" ht="30">
      <c r="A148" s="145" t="s">
        <v>666</v>
      </c>
      <c r="B148" s="146" t="s">
        <v>667</v>
      </c>
      <c r="C148" s="147" t="s">
        <v>31</v>
      </c>
      <c r="D148" s="148">
        <v>786.87</v>
      </c>
      <c r="E148" s="148"/>
      <c r="F148" s="148">
        <v>786.87</v>
      </c>
      <c r="G148" s="125">
        <v>9</v>
      </c>
    </row>
    <row r="149" spans="1:7" s="125" customFormat="1" ht="30">
      <c r="A149" s="145" t="s">
        <v>668</v>
      </c>
      <c r="B149" s="146" t="s">
        <v>669</v>
      </c>
      <c r="C149" s="147" t="s">
        <v>31</v>
      </c>
      <c r="D149" s="148">
        <v>1049.77</v>
      </c>
      <c r="E149" s="148"/>
      <c r="F149" s="148">
        <v>1049.77</v>
      </c>
      <c r="G149" s="125">
        <v>9</v>
      </c>
    </row>
    <row r="150" spans="1:7" s="125" customFormat="1" ht="30">
      <c r="A150" s="145" t="s">
        <v>670</v>
      </c>
      <c r="B150" s="146" t="s">
        <v>671</v>
      </c>
      <c r="C150" s="147" t="s">
        <v>31</v>
      </c>
      <c r="D150" s="148">
        <v>1206.18</v>
      </c>
      <c r="E150" s="148"/>
      <c r="F150" s="148">
        <v>1206.18</v>
      </c>
      <c r="G150" s="125">
        <v>9</v>
      </c>
    </row>
    <row r="151" spans="1:7" s="125" customFormat="1" ht="30">
      <c r="A151" s="145" t="s">
        <v>672</v>
      </c>
      <c r="B151" s="146" t="s">
        <v>673</v>
      </c>
      <c r="C151" s="147" t="s">
        <v>31</v>
      </c>
      <c r="D151" s="148">
        <v>2297.67</v>
      </c>
      <c r="E151" s="148"/>
      <c r="F151" s="148">
        <v>2297.67</v>
      </c>
      <c r="G151" s="125">
        <v>9</v>
      </c>
    </row>
    <row r="152" spans="1:7" s="125" customFormat="1" ht="30">
      <c r="A152" s="145" t="s">
        <v>674</v>
      </c>
      <c r="B152" s="146" t="s">
        <v>675</v>
      </c>
      <c r="C152" s="147" t="s">
        <v>31</v>
      </c>
      <c r="D152" s="148">
        <v>857.48</v>
      </c>
      <c r="E152" s="148"/>
      <c r="F152" s="148">
        <v>857.48</v>
      </c>
      <c r="G152" s="125">
        <v>9</v>
      </c>
    </row>
    <row r="153" spans="1:7" s="125" customFormat="1">
      <c r="A153" s="145" t="s">
        <v>676</v>
      </c>
      <c r="B153" s="146" t="s">
        <v>677</v>
      </c>
      <c r="C153" s="147" t="s">
        <v>521</v>
      </c>
      <c r="D153" s="148">
        <v>1375.58</v>
      </c>
      <c r="E153" s="148"/>
      <c r="F153" s="148">
        <v>1375.58</v>
      </c>
      <c r="G153" s="125">
        <v>9</v>
      </c>
    </row>
    <row r="154" spans="1:7" s="125" customFormat="1">
      <c r="A154" s="145" t="s">
        <v>678</v>
      </c>
      <c r="B154" s="146" t="s">
        <v>679</v>
      </c>
      <c r="C154" s="147" t="s">
        <v>521</v>
      </c>
      <c r="D154" s="148">
        <v>1651.88</v>
      </c>
      <c r="E154" s="148"/>
      <c r="F154" s="148">
        <v>1651.88</v>
      </c>
      <c r="G154" s="125">
        <v>9</v>
      </c>
    </row>
    <row r="155" spans="1:7" s="125" customFormat="1">
      <c r="A155" s="145" t="s">
        <v>680</v>
      </c>
      <c r="B155" s="146" t="s">
        <v>681</v>
      </c>
      <c r="C155" s="147" t="s">
        <v>31</v>
      </c>
      <c r="D155" s="148">
        <v>80.64</v>
      </c>
      <c r="E155" s="148"/>
      <c r="F155" s="148">
        <v>80.64</v>
      </c>
      <c r="G155" s="125">
        <v>9</v>
      </c>
    </row>
    <row r="156" spans="1:7" s="125" customFormat="1">
      <c r="A156" s="145" t="s">
        <v>682</v>
      </c>
      <c r="B156" s="146" t="s">
        <v>683</v>
      </c>
      <c r="C156" s="147" t="s">
        <v>31</v>
      </c>
      <c r="D156" s="148">
        <v>150</v>
      </c>
      <c r="E156" s="148"/>
      <c r="F156" s="148">
        <v>150</v>
      </c>
      <c r="G156" s="125">
        <v>9</v>
      </c>
    </row>
    <row r="157" spans="1:7" s="125" customFormat="1" ht="45">
      <c r="A157" s="145" t="s">
        <v>684</v>
      </c>
      <c r="B157" s="146" t="s">
        <v>685</v>
      </c>
      <c r="C157" s="147" t="s">
        <v>439</v>
      </c>
      <c r="D157" s="148">
        <v>3166.37</v>
      </c>
      <c r="E157" s="148"/>
      <c r="F157" s="148">
        <v>3166.37</v>
      </c>
      <c r="G157" s="125">
        <v>9</v>
      </c>
    </row>
    <row r="158" spans="1:7" s="125" customFormat="1">
      <c r="A158" s="145" t="s">
        <v>686</v>
      </c>
      <c r="B158" s="146" t="s">
        <v>687</v>
      </c>
      <c r="C158" s="147" t="s">
        <v>688</v>
      </c>
      <c r="D158" s="148">
        <v>372.09</v>
      </c>
      <c r="E158" s="148"/>
      <c r="F158" s="148">
        <v>372.09</v>
      </c>
      <c r="G158" s="125">
        <v>9</v>
      </c>
    </row>
    <row r="159" spans="1:7" s="125" customFormat="1" ht="30">
      <c r="A159" s="145" t="s">
        <v>689</v>
      </c>
      <c r="B159" s="146" t="s">
        <v>690</v>
      </c>
      <c r="C159" s="147" t="s">
        <v>688</v>
      </c>
      <c r="D159" s="148">
        <v>314.7</v>
      </c>
      <c r="E159" s="148"/>
      <c r="F159" s="148">
        <v>314.7</v>
      </c>
      <c r="G159" s="125">
        <v>9</v>
      </c>
    </row>
    <row r="160" spans="1:7" s="125" customFormat="1">
      <c r="A160" s="145" t="s">
        <v>691</v>
      </c>
      <c r="B160" s="146" t="s">
        <v>692</v>
      </c>
      <c r="C160" s="147" t="s">
        <v>688</v>
      </c>
      <c r="D160" s="148">
        <v>295.75</v>
      </c>
      <c r="E160" s="148"/>
      <c r="F160" s="148">
        <v>295.75</v>
      </c>
      <c r="G160" s="125">
        <v>9</v>
      </c>
    </row>
    <row r="161" spans="1:7" s="125" customFormat="1">
      <c r="A161" s="145" t="s">
        <v>693</v>
      </c>
      <c r="B161" s="146" t="s">
        <v>694</v>
      </c>
      <c r="C161" s="147" t="s">
        <v>688</v>
      </c>
      <c r="D161" s="148">
        <v>273.88</v>
      </c>
      <c r="E161" s="148"/>
      <c r="F161" s="148">
        <v>273.88</v>
      </c>
      <c r="G161" s="125">
        <v>9</v>
      </c>
    </row>
    <row r="162" spans="1:7" s="125" customFormat="1">
      <c r="A162" s="145" t="s">
        <v>695</v>
      </c>
      <c r="B162" s="146" t="s">
        <v>696</v>
      </c>
      <c r="C162" s="147" t="s">
        <v>24</v>
      </c>
      <c r="D162" s="148">
        <v>1942.24</v>
      </c>
      <c r="E162" s="148"/>
      <c r="F162" s="148">
        <v>1942.24</v>
      </c>
      <c r="G162" s="125">
        <v>9</v>
      </c>
    </row>
    <row r="163" spans="1:7" s="125" customFormat="1">
      <c r="A163" s="145" t="s">
        <v>697</v>
      </c>
      <c r="B163" s="146" t="s">
        <v>698</v>
      </c>
      <c r="C163" s="147" t="s">
        <v>112</v>
      </c>
      <c r="D163" s="148">
        <v>2948.73</v>
      </c>
      <c r="E163" s="148"/>
      <c r="F163" s="148">
        <v>2948.73</v>
      </c>
      <c r="G163" s="125">
        <v>9</v>
      </c>
    </row>
    <row r="164" spans="1:7" s="125" customFormat="1">
      <c r="A164" s="145" t="s">
        <v>699</v>
      </c>
      <c r="B164" s="146" t="s">
        <v>700</v>
      </c>
      <c r="C164" s="147" t="s">
        <v>24</v>
      </c>
      <c r="D164" s="148">
        <v>353.03</v>
      </c>
      <c r="E164" s="148"/>
      <c r="F164" s="148">
        <v>353.03</v>
      </c>
      <c r="G164" s="125">
        <v>9</v>
      </c>
    </row>
    <row r="165" spans="1:7" s="125" customFormat="1" ht="30">
      <c r="A165" s="145" t="s">
        <v>701</v>
      </c>
      <c r="B165" s="146" t="s">
        <v>702</v>
      </c>
      <c r="C165" s="147" t="s">
        <v>521</v>
      </c>
      <c r="D165" s="148">
        <v>1660.91</v>
      </c>
      <c r="E165" s="148"/>
      <c r="F165" s="148">
        <v>1660.91</v>
      </c>
      <c r="G165" s="125">
        <v>9</v>
      </c>
    </row>
    <row r="166" spans="1:7" s="125" customFormat="1" ht="30">
      <c r="A166" s="145" t="s">
        <v>703</v>
      </c>
      <c r="B166" s="146" t="s">
        <v>704</v>
      </c>
      <c r="C166" s="147" t="s">
        <v>24</v>
      </c>
      <c r="D166" s="148">
        <v>1259.46</v>
      </c>
      <c r="E166" s="148">
        <v>435.86</v>
      </c>
      <c r="F166" s="148">
        <v>1695.32</v>
      </c>
      <c r="G166" s="125">
        <v>9</v>
      </c>
    </row>
    <row r="167" spans="1:7" s="125" customFormat="1">
      <c r="A167" s="145" t="s">
        <v>705</v>
      </c>
      <c r="B167" s="146" t="s">
        <v>706</v>
      </c>
      <c r="C167" s="147" t="s">
        <v>24</v>
      </c>
      <c r="D167" s="148">
        <v>818.98</v>
      </c>
      <c r="E167" s="148"/>
      <c r="F167" s="148">
        <v>818.98</v>
      </c>
      <c r="G167" s="125">
        <v>9</v>
      </c>
    </row>
    <row r="168" spans="1:7" s="125" customFormat="1">
      <c r="A168" s="145" t="s">
        <v>707</v>
      </c>
      <c r="B168" s="146" t="s">
        <v>708</v>
      </c>
      <c r="C168" s="147" t="s">
        <v>24</v>
      </c>
      <c r="D168" s="148">
        <v>5346.58</v>
      </c>
      <c r="E168" s="148"/>
      <c r="F168" s="148">
        <v>5346.58</v>
      </c>
      <c r="G168" s="125">
        <v>9</v>
      </c>
    </row>
    <row r="169" spans="1:7" s="125" customFormat="1">
      <c r="A169" s="145" t="s">
        <v>709</v>
      </c>
      <c r="B169" s="146" t="s">
        <v>710</v>
      </c>
      <c r="C169" s="147" t="s">
        <v>24</v>
      </c>
      <c r="D169" s="148">
        <v>3927.9</v>
      </c>
      <c r="E169" s="148"/>
      <c r="F169" s="148">
        <v>3927.9</v>
      </c>
      <c r="G169" s="125">
        <v>9</v>
      </c>
    </row>
    <row r="170" spans="1:7" s="125" customFormat="1">
      <c r="A170" s="145" t="s">
        <v>711</v>
      </c>
      <c r="B170" s="146" t="s">
        <v>712</v>
      </c>
      <c r="C170" s="147" t="s">
        <v>24</v>
      </c>
      <c r="D170" s="148">
        <v>6178.6</v>
      </c>
      <c r="E170" s="148"/>
      <c r="F170" s="148">
        <v>6178.6</v>
      </c>
      <c r="G170" s="125">
        <v>9</v>
      </c>
    </row>
    <row r="171" spans="1:7" s="125" customFormat="1">
      <c r="A171" s="145" t="s">
        <v>713</v>
      </c>
      <c r="B171" s="146" t="s">
        <v>714</v>
      </c>
      <c r="C171" s="147"/>
      <c r="D171" s="148"/>
      <c r="E171" s="148"/>
      <c r="F171" s="148"/>
      <c r="G171" s="125">
        <v>2</v>
      </c>
    </row>
    <row r="172" spans="1:7" s="125" customFormat="1">
      <c r="A172" s="145" t="s">
        <v>715</v>
      </c>
      <c r="B172" s="146" t="s">
        <v>716</v>
      </c>
      <c r="C172" s="147"/>
      <c r="D172" s="148"/>
      <c r="E172" s="148"/>
      <c r="F172" s="148"/>
      <c r="G172" s="125">
        <v>5</v>
      </c>
    </row>
    <row r="173" spans="1:7" s="125" customFormat="1">
      <c r="A173" s="145" t="s">
        <v>717</v>
      </c>
      <c r="B173" s="146" t="s">
        <v>718</v>
      </c>
      <c r="C173" s="147" t="s">
        <v>216</v>
      </c>
      <c r="D173" s="148">
        <v>370.66</v>
      </c>
      <c r="E173" s="148">
        <v>107.64</v>
      </c>
      <c r="F173" s="148">
        <v>478.3</v>
      </c>
      <c r="G173" s="125">
        <v>9</v>
      </c>
    </row>
    <row r="174" spans="1:7" s="125" customFormat="1">
      <c r="A174" s="145" t="s">
        <v>719</v>
      </c>
      <c r="B174" s="146" t="s">
        <v>720</v>
      </c>
      <c r="C174" s="147" t="s">
        <v>216</v>
      </c>
      <c r="D174" s="148">
        <v>563.39</v>
      </c>
      <c r="E174" s="148">
        <v>271.38</v>
      </c>
      <c r="F174" s="148">
        <v>834.77</v>
      </c>
      <c r="G174" s="125">
        <v>9</v>
      </c>
    </row>
    <row r="175" spans="1:7" s="125" customFormat="1" ht="30">
      <c r="A175" s="145" t="s">
        <v>721</v>
      </c>
      <c r="B175" s="146" t="s">
        <v>722</v>
      </c>
      <c r="C175" s="147" t="s">
        <v>723</v>
      </c>
      <c r="D175" s="148">
        <v>592.03</v>
      </c>
      <c r="E175" s="148"/>
      <c r="F175" s="148">
        <v>592.03</v>
      </c>
      <c r="G175" s="125">
        <v>9</v>
      </c>
    </row>
    <row r="176" spans="1:7" s="125" customFormat="1">
      <c r="A176" s="145" t="s">
        <v>724</v>
      </c>
      <c r="B176" s="146" t="s">
        <v>725</v>
      </c>
      <c r="C176" s="147" t="s">
        <v>216</v>
      </c>
      <c r="D176" s="148">
        <v>14.79</v>
      </c>
      <c r="E176" s="148">
        <v>5.91</v>
      </c>
      <c r="F176" s="148">
        <v>20.7</v>
      </c>
      <c r="G176" s="125">
        <v>9</v>
      </c>
    </row>
    <row r="177" spans="1:7" s="125" customFormat="1">
      <c r="A177" s="145" t="s">
        <v>726</v>
      </c>
      <c r="B177" s="146" t="s">
        <v>727</v>
      </c>
      <c r="C177" s="147"/>
      <c r="D177" s="148"/>
      <c r="E177" s="148"/>
      <c r="F177" s="148"/>
      <c r="G177" s="125">
        <v>5</v>
      </c>
    </row>
    <row r="178" spans="1:7" s="125" customFormat="1">
      <c r="A178" s="145" t="s">
        <v>728</v>
      </c>
      <c r="B178" s="146" t="s">
        <v>729</v>
      </c>
      <c r="C178" s="147" t="s">
        <v>723</v>
      </c>
      <c r="D178" s="148">
        <v>636</v>
      </c>
      <c r="E178" s="148">
        <v>69.209999999999994</v>
      </c>
      <c r="F178" s="148">
        <v>705.21</v>
      </c>
      <c r="G178" s="125">
        <v>9</v>
      </c>
    </row>
    <row r="179" spans="1:7" s="125" customFormat="1" ht="30">
      <c r="A179" s="145" t="s">
        <v>730</v>
      </c>
      <c r="B179" s="146" t="s">
        <v>731</v>
      </c>
      <c r="C179" s="147" t="s">
        <v>723</v>
      </c>
      <c r="D179" s="148">
        <v>947.19</v>
      </c>
      <c r="E179" s="148">
        <v>116.31</v>
      </c>
      <c r="F179" s="148">
        <v>1063.5</v>
      </c>
      <c r="G179" s="125">
        <v>9</v>
      </c>
    </row>
    <row r="180" spans="1:7" s="125" customFormat="1" ht="45">
      <c r="A180" s="145" t="s">
        <v>732</v>
      </c>
      <c r="B180" s="146" t="s">
        <v>733</v>
      </c>
      <c r="C180" s="147" t="s">
        <v>723</v>
      </c>
      <c r="D180" s="148">
        <v>888.4</v>
      </c>
      <c r="E180" s="148">
        <v>116.31</v>
      </c>
      <c r="F180" s="148">
        <v>1004.71</v>
      </c>
      <c r="G180" s="125">
        <v>9</v>
      </c>
    </row>
    <row r="181" spans="1:7" s="125" customFormat="1">
      <c r="A181" s="145" t="s">
        <v>734</v>
      </c>
      <c r="B181" s="146" t="s">
        <v>735</v>
      </c>
      <c r="C181" s="147" t="s">
        <v>723</v>
      </c>
      <c r="D181" s="148">
        <v>574.6</v>
      </c>
      <c r="E181" s="148">
        <v>69.209999999999994</v>
      </c>
      <c r="F181" s="148">
        <v>643.80999999999995</v>
      </c>
      <c r="G181" s="125">
        <v>9</v>
      </c>
    </row>
    <row r="182" spans="1:7" s="125" customFormat="1">
      <c r="A182" s="145" t="s">
        <v>736</v>
      </c>
      <c r="B182" s="146" t="s">
        <v>737</v>
      </c>
      <c r="C182" s="147" t="s">
        <v>723</v>
      </c>
      <c r="D182" s="148">
        <v>462.15</v>
      </c>
      <c r="E182" s="148">
        <v>23.07</v>
      </c>
      <c r="F182" s="148">
        <v>485.22</v>
      </c>
      <c r="G182" s="125">
        <v>9</v>
      </c>
    </row>
    <row r="183" spans="1:7" s="125" customFormat="1">
      <c r="A183" s="145" t="s">
        <v>738</v>
      </c>
      <c r="B183" s="146" t="s">
        <v>739</v>
      </c>
      <c r="C183" s="147"/>
      <c r="D183" s="148"/>
      <c r="E183" s="148"/>
      <c r="F183" s="148"/>
      <c r="G183" s="125">
        <v>5</v>
      </c>
    </row>
    <row r="184" spans="1:7" s="125" customFormat="1">
      <c r="A184" s="145" t="s">
        <v>740</v>
      </c>
      <c r="B184" s="146" t="s">
        <v>741</v>
      </c>
      <c r="C184" s="147" t="s">
        <v>216</v>
      </c>
      <c r="D184" s="148">
        <v>0.55000000000000004</v>
      </c>
      <c r="E184" s="148">
        <v>1.68</v>
      </c>
      <c r="F184" s="148">
        <v>2.23</v>
      </c>
      <c r="G184" s="125">
        <v>9</v>
      </c>
    </row>
    <row r="185" spans="1:7" s="125" customFormat="1">
      <c r="A185" s="145" t="s">
        <v>742</v>
      </c>
      <c r="B185" s="146" t="s">
        <v>743</v>
      </c>
      <c r="C185" s="147" t="s">
        <v>216</v>
      </c>
      <c r="D185" s="148">
        <v>5.04</v>
      </c>
      <c r="E185" s="148">
        <v>16.52</v>
      </c>
      <c r="F185" s="148">
        <v>21.56</v>
      </c>
      <c r="G185" s="125">
        <v>9</v>
      </c>
    </row>
    <row r="186" spans="1:7" s="125" customFormat="1">
      <c r="A186" s="145" t="s">
        <v>744</v>
      </c>
      <c r="B186" s="146" t="s">
        <v>745</v>
      </c>
      <c r="C186" s="147" t="s">
        <v>216</v>
      </c>
      <c r="D186" s="148">
        <v>19.12</v>
      </c>
      <c r="E186" s="148">
        <v>24.63</v>
      </c>
      <c r="F186" s="148">
        <v>43.75</v>
      </c>
      <c r="G186" s="125">
        <v>9</v>
      </c>
    </row>
    <row r="187" spans="1:7" s="125" customFormat="1">
      <c r="A187" s="145" t="s">
        <v>746</v>
      </c>
      <c r="B187" s="146" t="s">
        <v>747</v>
      </c>
      <c r="C187" s="147" t="s">
        <v>216</v>
      </c>
      <c r="D187" s="148">
        <v>55.54</v>
      </c>
      <c r="E187" s="148">
        <v>44.64</v>
      </c>
      <c r="F187" s="148">
        <v>100.18</v>
      </c>
      <c r="G187" s="125">
        <v>9</v>
      </c>
    </row>
    <row r="188" spans="1:7" s="125" customFormat="1">
      <c r="A188" s="145" t="s">
        <v>748</v>
      </c>
      <c r="B188" s="146" t="s">
        <v>749</v>
      </c>
      <c r="C188" s="147" t="s">
        <v>216</v>
      </c>
      <c r="D188" s="148">
        <v>55.54</v>
      </c>
      <c r="E188" s="148">
        <v>44.35</v>
      </c>
      <c r="F188" s="148">
        <v>99.89</v>
      </c>
      <c r="G188" s="125">
        <v>9</v>
      </c>
    </row>
    <row r="189" spans="1:7" s="125" customFormat="1" ht="30">
      <c r="A189" s="145" t="s">
        <v>750</v>
      </c>
      <c r="B189" s="146" t="s">
        <v>751</v>
      </c>
      <c r="C189" s="147" t="s">
        <v>752</v>
      </c>
      <c r="D189" s="148">
        <v>36.840000000000003</v>
      </c>
      <c r="E189" s="148">
        <v>0.84</v>
      </c>
      <c r="F189" s="148">
        <v>37.68</v>
      </c>
      <c r="G189" s="125">
        <v>9</v>
      </c>
    </row>
    <row r="190" spans="1:7" s="125" customFormat="1">
      <c r="A190" s="145" t="s">
        <v>753</v>
      </c>
      <c r="B190" s="146" t="s">
        <v>754</v>
      </c>
      <c r="C190" s="147" t="s">
        <v>216</v>
      </c>
      <c r="D190" s="148">
        <v>13.16</v>
      </c>
      <c r="E190" s="148">
        <v>3.35</v>
      </c>
      <c r="F190" s="148">
        <v>16.510000000000002</v>
      </c>
      <c r="G190" s="125">
        <v>9</v>
      </c>
    </row>
    <row r="191" spans="1:7" s="125" customFormat="1">
      <c r="A191" s="145" t="s">
        <v>755</v>
      </c>
      <c r="B191" s="146" t="s">
        <v>756</v>
      </c>
      <c r="C191" s="147" t="s">
        <v>216</v>
      </c>
      <c r="D191" s="148">
        <v>84.12</v>
      </c>
      <c r="E191" s="148">
        <v>31.93</v>
      </c>
      <c r="F191" s="148">
        <v>116.05</v>
      </c>
      <c r="G191" s="125">
        <v>9</v>
      </c>
    </row>
    <row r="192" spans="1:7" s="125" customFormat="1">
      <c r="A192" s="145" t="s">
        <v>757</v>
      </c>
      <c r="B192" s="146" t="s">
        <v>758</v>
      </c>
      <c r="C192" s="147" t="s">
        <v>216</v>
      </c>
      <c r="D192" s="148">
        <v>86.35</v>
      </c>
      <c r="E192" s="148">
        <v>31.93</v>
      </c>
      <c r="F192" s="148">
        <v>118.28</v>
      </c>
      <c r="G192" s="125">
        <v>9</v>
      </c>
    </row>
    <row r="193" spans="1:7" s="125" customFormat="1">
      <c r="A193" s="145" t="s">
        <v>759</v>
      </c>
      <c r="B193" s="146" t="s">
        <v>760</v>
      </c>
      <c r="C193" s="147" t="s">
        <v>216</v>
      </c>
      <c r="D193" s="148">
        <v>100.7</v>
      </c>
      <c r="E193" s="148">
        <v>31.93</v>
      </c>
      <c r="F193" s="148">
        <v>132.63</v>
      </c>
      <c r="G193" s="125">
        <v>9</v>
      </c>
    </row>
    <row r="194" spans="1:7" s="125" customFormat="1" ht="30">
      <c r="A194" s="145" t="s">
        <v>761</v>
      </c>
      <c r="B194" s="146" t="s">
        <v>762</v>
      </c>
      <c r="C194" s="147" t="s">
        <v>521</v>
      </c>
      <c r="D194" s="148">
        <v>54.88</v>
      </c>
      <c r="E194" s="148">
        <v>36.840000000000003</v>
      </c>
      <c r="F194" s="148">
        <v>91.72</v>
      </c>
      <c r="G194" s="125">
        <v>9</v>
      </c>
    </row>
    <row r="195" spans="1:7" s="125" customFormat="1">
      <c r="A195" s="145" t="s">
        <v>763</v>
      </c>
      <c r="B195" s="146" t="s">
        <v>764</v>
      </c>
      <c r="C195" s="147"/>
      <c r="D195" s="148"/>
      <c r="E195" s="148"/>
      <c r="F195" s="148"/>
      <c r="G195" s="125">
        <v>5</v>
      </c>
    </row>
    <row r="196" spans="1:7" s="125" customFormat="1" ht="30">
      <c r="A196" s="145" t="s">
        <v>765</v>
      </c>
      <c r="B196" s="146" t="s">
        <v>766</v>
      </c>
      <c r="C196" s="147" t="s">
        <v>31</v>
      </c>
      <c r="D196" s="148"/>
      <c r="E196" s="148">
        <v>10.39</v>
      </c>
      <c r="F196" s="148">
        <v>10.39</v>
      </c>
      <c r="G196" s="125">
        <v>9</v>
      </c>
    </row>
    <row r="197" spans="1:7" s="125" customFormat="1" ht="30">
      <c r="A197" s="145" t="s">
        <v>767</v>
      </c>
      <c r="B197" s="146" t="s">
        <v>768</v>
      </c>
      <c r="C197" s="147" t="s">
        <v>31</v>
      </c>
      <c r="D197" s="148"/>
      <c r="E197" s="148">
        <v>26.14</v>
      </c>
      <c r="F197" s="148">
        <v>26.14</v>
      </c>
      <c r="G197" s="125">
        <v>9</v>
      </c>
    </row>
    <row r="198" spans="1:7" s="125" customFormat="1" ht="30">
      <c r="A198" s="145" t="s">
        <v>769</v>
      </c>
      <c r="B198" s="146" t="s">
        <v>770</v>
      </c>
      <c r="C198" s="147" t="s">
        <v>216</v>
      </c>
      <c r="D198" s="148"/>
      <c r="E198" s="148">
        <v>10.39</v>
      </c>
      <c r="F198" s="148">
        <v>10.39</v>
      </c>
      <c r="G198" s="125">
        <v>9</v>
      </c>
    </row>
    <row r="199" spans="1:7" s="125" customFormat="1" ht="30">
      <c r="A199" s="145" t="s">
        <v>771</v>
      </c>
      <c r="B199" s="146" t="s">
        <v>772</v>
      </c>
      <c r="C199" s="147" t="s">
        <v>216</v>
      </c>
      <c r="D199" s="148"/>
      <c r="E199" s="148">
        <v>26.14</v>
      </c>
      <c r="F199" s="148">
        <v>26.14</v>
      </c>
      <c r="G199" s="125">
        <v>9</v>
      </c>
    </row>
    <row r="200" spans="1:7" s="125" customFormat="1" ht="30">
      <c r="A200" s="145" t="s">
        <v>773</v>
      </c>
      <c r="B200" s="146" t="s">
        <v>774</v>
      </c>
      <c r="C200" s="147" t="s">
        <v>723</v>
      </c>
      <c r="D200" s="148">
        <v>1664.07</v>
      </c>
      <c r="E200" s="148"/>
      <c r="F200" s="148">
        <v>1664.07</v>
      </c>
      <c r="G200" s="125">
        <v>9</v>
      </c>
    </row>
    <row r="201" spans="1:7" s="125" customFormat="1">
      <c r="A201" s="145" t="s">
        <v>775</v>
      </c>
      <c r="B201" s="146" t="s">
        <v>776</v>
      </c>
      <c r="C201" s="147" t="s">
        <v>777</v>
      </c>
      <c r="D201" s="148">
        <v>18.28</v>
      </c>
      <c r="E201" s="148">
        <v>4.0199999999999996</v>
      </c>
      <c r="F201" s="148">
        <v>22.3</v>
      </c>
      <c r="G201" s="125">
        <v>9</v>
      </c>
    </row>
    <row r="202" spans="1:7" s="125" customFormat="1">
      <c r="A202" s="145" t="s">
        <v>778</v>
      </c>
      <c r="B202" s="146" t="s">
        <v>779</v>
      </c>
      <c r="C202" s="147" t="s">
        <v>752</v>
      </c>
      <c r="D202" s="148">
        <v>7.4</v>
      </c>
      <c r="E202" s="148">
        <v>4.0199999999999996</v>
      </c>
      <c r="F202" s="148">
        <v>11.42</v>
      </c>
      <c r="G202" s="125">
        <v>9</v>
      </c>
    </row>
    <row r="203" spans="1:7" s="125" customFormat="1">
      <c r="A203" s="145" t="s">
        <v>780</v>
      </c>
      <c r="B203" s="146" t="s">
        <v>781</v>
      </c>
      <c r="C203" s="147"/>
      <c r="D203" s="148"/>
      <c r="E203" s="148"/>
      <c r="F203" s="148"/>
      <c r="G203" s="125">
        <v>5</v>
      </c>
    </row>
    <row r="204" spans="1:7" s="125" customFormat="1" ht="30">
      <c r="A204" s="145" t="s">
        <v>782</v>
      </c>
      <c r="B204" s="146" t="s">
        <v>783</v>
      </c>
      <c r="C204" s="147" t="s">
        <v>723</v>
      </c>
      <c r="D204" s="148">
        <v>7628.75</v>
      </c>
      <c r="E204" s="148">
        <v>2963.7</v>
      </c>
      <c r="F204" s="148">
        <v>10592.45</v>
      </c>
      <c r="G204" s="125">
        <v>9</v>
      </c>
    </row>
    <row r="205" spans="1:7" s="125" customFormat="1" ht="30">
      <c r="A205" s="145" t="s">
        <v>784</v>
      </c>
      <c r="B205" s="146" t="s">
        <v>785</v>
      </c>
      <c r="C205" s="147" t="s">
        <v>723</v>
      </c>
      <c r="D205" s="148">
        <v>15341.5</v>
      </c>
      <c r="E205" s="148">
        <v>2963.7</v>
      </c>
      <c r="F205" s="148">
        <v>18305.2</v>
      </c>
      <c r="G205" s="125">
        <v>9</v>
      </c>
    </row>
    <row r="206" spans="1:7" s="125" customFormat="1">
      <c r="A206" s="145" t="s">
        <v>786</v>
      </c>
      <c r="B206" s="146" t="s">
        <v>787</v>
      </c>
      <c r="C206" s="147"/>
      <c r="D206" s="148"/>
      <c r="E206" s="148"/>
      <c r="F206" s="148"/>
      <c r="G206" s="125">
        <v>5</v>
      </c>
    </row>
    <row r="207" spans="1:7" s="125" customFormat="1">
      <c r="A207" s="145" t="s">
        <v>17</v>
      </c>
      <c r="B207" s="146" t="s">
        <v>788</v>
      </c>
      <c r="C207" s="147" t="s">
        <v>216</v>
      </c>
      <c r="D207" s="148">
        <v>566.91999999999996</v>
      </c>
      <c r="E207" s="148">
        <v>76.91</v>
      </c>
      <c r="F207" s="148">
        <v>643.83000000000004</v>
      </c>
      <c r="G207" s="125">
        <v>9</v>
      </c>
    </row>
    <row r="208" spans="1:7" s="125" customFormat="1">
      <c r="A208" s="145" t="s">
        <v>789</v>
      </c>
      <c r="B208" s="146" t="s">
        <v>790</v>
      </c>
      <c r="C208" s="147" t="s">
        <v>216</v>
      </c>
      <c r="D208" s="148">
        <v>438.01</v>
      </c>
      <c r="E208" s="148">
        <v>22.22</v>
      </c>
      <c r="F208" s="148">
        <v>460.23</v>
      </c>
      <c r="G208" s="125">
        <v>9</v>
      </c>
    </row>
    <row r="209" spans="1:7" s="125" customFormat="1">
      <c r="A209" s="145" t="s">
        <v>791</v>
      </c>
      <c r="B209" s="146" t="s">
        <v>792</v>
      </c>
      <c r="C209" s="147" t="s">
        <v>216</v>
      </c>
      <c r="D209" s="148">
        <v>122.81</v>
      </c>
      <c r="E209" s="148">
        <v>43.91</v>
      </c>
      <c r="F209" s="148">
        <v>166.72</v>
      </c>
      <c r="G209" s="125">
        <v>9</v>
      </c>
    </row>
    <row r="210" spans="1:7" s="125" customFormat="1">
      <c r="A210" s="145" t="s">
        <v>793</v>
      </c>
      <c r="B210" s="146" t="s">
        <v>794</v>
      </c>
      <c r="C210" s="147"/>
      <c r="D210" s="148"/>
      <c r="E210" s="148"/>
      <c r="F210" s="148"/>
      <c r="G210" s="125">
        <v>5</v>
      </c>
    </row>
    <row r="211" spans="1:7" s="125" customFormat="1" ht="45">
      <c r="A211" s="145" t="s">
        <v>795</v>
      </c>
      <c r="B211" s="146" t="s">
        <v>796</v>
      </c>
      <c r="C211" s="147" t="s">
        <v>216</v>
      </c>
      <c r="D211" s="148">
        <v>2.2400000000000002</v>
      </c>
      <c r="E211" s="148">
        <v>4.1900000000000004</v>
      </c>
      <c r="F211" s="148">
        <v>6.43</v>
      </c>
      <c r="G211" s="125">
        <v>9</v>
      </c>
    </row>
    <row r="212" spans="1:7" s="125" customFormat="1" ht="45">
      <c r="A212" s="145" t="s">
        <v>797</v>
      </c>
      <c r="B212" s="146" t="s">
        <v>798</v>
      </c>
      <c r="C212" s="147" t="s">
        <v>216</v>
      </c>
      <c r="D212" s="148">
        <v>3.53</v>
      </c>
      <c r="E212" s="148">
        <v>0.13</v>
      </c>
      <c r="F212" s="148">
        <v>3.66</v>
      </c>
      <c r="G212" s="125">
        <v>9</v>
      </c>
    </row>
    <row r="213" spans="1:7" s="125" customFormat="1" ht="45">
      <c r="A213" s="145" t="s">
        <v>799</v>
      </c>
      <c r="B213" s="146" t="s">
        <v>800</v>
      </c>
      <c r="C213" s="147" t="s">
        <v>216</v>
      </c>
      <c r="D213" s="148">
        <v>3.79</v>
      </c>
      <c r="E213" s="148">
        <v>0.13</v>
      </c>
      <c r="F213" s="148">
        <v>3.92</v>
      </c>
      <c r="G213" s="125">
        <v>9</v>
      </c>
    </row>
    <row r="214" spans="1:7" s="125" customFormat="1">
      <c r="A214" s="145" t="s">
        <v>801</v>
      </c>
      <c r="B214" s="146" t="s">
        <v>802</v>
      </c>
      <c r="C214" s="147" t="s">
        <v>521</v>
      </c>
      <c r="D214" s="148">
        <v>67.45</v>
      </c>
      <c r="E214" s="148">
        <v>7.54</v>
      </c>
      <c r="F214" s="148">
        <v>74.989999999999995</v>
      </c>
      <c r="G214" s="125">
        <v>9</v>
      </c>
    </row>
    <row r="215" spans="1:7" s="125" customFormat="1">
      <c r="A215" s="145" t="s">
        <v>803</v>
      </c>
      <c r="B215" s="146" t="s">
        <v>804</v>
      </c>
      <c r="C215" s="147" t="s">
        <v>521</v>
      </c>
      <c r="D215" s="148">
        <v>79.44</v>
      </c>
      <c r="E215" s="148">
        <v>8.8800000000000008</v>
      </c>
      <c r="F215" s="148">
        <v>88.32</v>
      </c>
      <c r="G215" s="125">
        <v>9</v>
      </c>
    </row>
    <row r="216" spans="1:7" s="125" customFormat="1">
      <c r="A216" s="145" t="s">
        <v>805</v>
      </c>
      <c r="B216" s="146" t="s">
        <v>806</v>
      </c>
      <c r="C216" s="147"/>
      <c r="D216" s="148"/>
      <c r="E216" s="148"/>
      <c r="F216" s="148"/>
      <c r="G216" s="125">
        <v>5</v>
      </c>
    </row>
    <row r="217" spans="1:7" s="125" customFormat="1">
      <c r="A217" s="145" t="s">
        <v>807</v>
      </c>
      <c r="B217" s="146" t="s">
        <v>808</v>
      </c>
      <c r="C217" s="147" t="s">
        <v>216</v>
      </c>
      <c r="D217" s="148">
        <v>9.58</v>
      </c>
      <c r="E217" s="148">
        <v>4.83</v>
      </c>
      <c r="F217" s="148">
        <v>14.41</v>
      </c>
      <c r="G217" s="125">
        <v>9</v>
      </c>
    </row>
    <row r="218" spans="1:7" s="125" customFormat="1">
      <c r="A218" s="145" t="s">
        <v>809</v>
      </c>
      <c r="B218" s="146" t="s">
        <v>810</v>
      </c>
      <c r="C218" s="147" t="s">
        <v>31</v>
      </c>
      <c r="D218" s="148">
        <v>0.88</v>
      </c>
      <c r="E218" s="148">
        <v>0.35</v>
      </c>
      <c r="F218" s="148">
        <v>1.23</v>
      </c>
      <c r="G218" s="125">
        <v>9</v>
      </c>
    </row>
    <row r="219" spans="1:7" s="125" customFormat="1">
      <c r="A219" s="145" t="s">
        <v>811</v>
      </c>
      <c r="B219" s="146" t="s">
        <v>812</v>
      </c>
      <c r="C219" s="147" t="s">
        <v>31</v>
      </c>
      <c r="D219" s="148">
        <v>0.88</v>
      </c>
      <c r="E219" s="148">
        <v>0.35</v>
      </c>
      <c r="F219" s="148">
        <v>1.23</v>
      </c>
      <c r="G219" s="125">
        <v>9</v>
      </c>
    </row>
    <row r="220" spans="1:7" s="125" customFormat="1">
      <c r="A220" s="145" t="s">
        <v>813</v>
      </c>
      <c r="B220" s="146" t="s">
        <v>814</v>
      </c>
      <c r="C220" s="147" t="s">
        <v>216</v>
      </c>
      <c r="D220" s="148">
        <v>0.9</v>
      </c>
      <c r="E220" s="148">
        <v>0.69</v>
      </c>
      <c r="F220" s="148">
        <v>1.59</v>
      </c>
      <c r="G220" s="125">
        <v>9</v>
      </c>
    </row>
    <row r="221" spans="1:7" s="125" customFormat="1">
      <c r="A221" s="145" t="s">
        <v>815</v>
      </c>
      <c r="B221" s="146" t="s">
        <v>816</v>
      </c>
      <c r="C221" s="147"/>
      <c r="D221" s="148"/>
      <c r="E221" s="148"/>
      <c r="F221" s="148"/>
      <c r="G221" s="125">
        <v>2</v>
      </c>
    </row>
    <row r="222" spans="1:7" s="125" customFormat="1">
      <c r="A222" s="145" t="s">
        <v>817</v>
      </c>
      <c r="B222" s="146" t="s">
        <v>818</v>
      </c>
      <c r="C222" s="147"/>
      <c r="D222" s="148"/>
      <c r="E222" s="148"/>
      <c r="F222" s="148"/>
      <c r="G222" s="125">
        <v>5</v>
      </c>
    </row>
    <row r="223" spans="1:7" s="125" customFormat="1">
      <c r="A223" s="145" t="s">
        <v>182</v>
      </c>
      <c r="B223" s="146" t="s">
        <v>819</v>
      </c>
      <c r="C223" s="147" t="s">
        <v>521</v>
      </c>
      <c r="D223" s="148"/>
      <c r="E223" s="148">
        <v>184.25</v>
      </c>
      <c r="F223" s="148">
        <v>184.25</v>
      </c>
      <c r="G223" s="125">
        <v>9</v>
      </c>
    </row>
    <row r="224" spans="1:7" s="125" customFormat="1">
      <c r="A224" s="145" t="s">
        <v>820</v>
      </c>
      <c r="B224" s="146" t="s">
        <v>821</v>
      </c>
      <c r="C224" s="147" t="s">
        <v>521</v>
      </c>
      <c r="D224" s="148"/>
      <c r="E224" s="148">
        <v>335</v>
      </c>
      <c r="F224" s="148">
        <v>335</v>
      </c>
      <c r="G224" s="125">
        <v>9</v>
      </c>
    </row>
    <row r="225" spans="1:7" s="125" customFormat="1">
      <c r="A225" s="145" t="s">
        <v>822</v>
      </c>
      <c r="B225" s="146" t="s">
        <v>823</v>
      </c>
      <c r="C225" s="147" t="s">
        <v>216</v>
      </c>
      <c r="D225" s="148"/>
      <c r="E225" s="148">
        <v>25.13</v>
      </c>
      <c r="F225" s="148">
        <v>25.13</v>
      </c>
      <c r="G225" s="125">
        <v>9</v>
      </c>
    </row>
    <row r="226" spans="1:7" s="125" customFormat="1" ht="45">
      <c r="A226" s="145" t="s">
        <v>824</v>
      </c>
      <c r="B226" s="146" t="s">
        <v>825</v>
      </c>
      <c r="C226" s="147" t="s">
        <v>521</v>
      </c>
      <c r="D226" s="148">
        <v>406.38</v>
      </c>
      <c r="E226" s="148">
        <v>100.5</v>
      </c>
      <c r="F226" s="148">
        <v>506.88</v>
      </c>
      <c r="G226" s="125">
        <v>9</v>
      </c>
    </row>
    <row r="227" spans="1:7" s="125" customFormat="1" ht="30">
      <c r="A227" s="145" t="s">
        <v>826</v>
      </c>
      <c r="B227" s="146" t="s">
        <v>827</v>
      </c>
      <c r="C227" s="147" t="s">
        <v>521</v>
      </c>
      <c r="D227" s="148">
        <v>387.88</v>
      </c>
      <c r="E227" s="148">
        <v>100.5</v>
      </c>
      <c r="F227" s="148">
        <v>488.38</v>
      </c>
      <c r="G227" s="125">
        <v>9</v>
      </c>
    </row>
    <row r="228" spans="1:7" s="125" customFormat="1" ht="45">
      <c r="A228" s="145" t="s">
        <v>828</v>
      </c>
      <c r="B228" s="146" t="s">
        <v>829</v>
      </c>
      <c r="C228" s="147" t="s">
        <v>521</v>
      </c>
      <c r="D228" s="148">
        <v>212.44</v>
      </c>
      <c r="E228" s="148">
        <v>67</v>
      </c>
      <c r="F228" s="148">
        <v>279.44</v>
      </c>
      <c r="G228" s="125">
        <v>9</v>
      </c>
    </row>
    <row r="229" spans="1:7" s="125" customFormat="1" ht="30">
      <c r="A229" s="145" t="s">
        <v>830</v>
      </c>
      <c r="B229" s="146" t="s">
        <v>831</v>
      </c>
      <c r="C229" s="147" t="s">
        <v>521</v>
      </c>
      <c r="D229" s="148">
        <v>193.94</v>
      </c>
      <c r="E229" s="148">
        <v>67</v>
      </c>
      <c r="F229" s="148">
        <v>260.94</v>
      </c>
      <c r="G229" s="125">
        <v>9</v>
      </c>
    </row>
    <row r="230" spans="1:7" s="125" customFormat="1" ht="45">
      <c r="A230" s="145" t="s">
        <v>832</v>
      </c>
      <c r="B230" s="146" t="s">
        <v>833</v>
      </c>
      <c r="C230" s="147" t="s">
        <v>216</v>
      </c>
      <c r="D230" s="148">
        <v>20.84</v>
      </c>
      <c r="E230" s="148">
        <v>6.7</v>
      </c>
      <c r="F230" s="148">
        <v>27.54</v>
      </c>
      <c r="G230" s="125">
        <v>9</v>
      </c>
    </row>
    <row r="231" spans="1:7" s="125" customFormat="1" ht="30">
      <c r="A231" s="145" t="s">
        <v>834</v>
      </c>
      <c r="B231" s="146" t="s">
        <v>835</v>
      </c>
      <c r="C231" s="147" t="s">
        <v>216</v>
      </c>
      <c r="D231" s="148">
        <v>19.399999999999999</v>
      </c>
      <c r="E231" s="148">
        <v>6.7</v>
      </c>
      <c r="F231" s="148">
        <v>26.1</v>
      </c>
      <c r="G231" s="125">
        <v>9</v>
      </c>
    </row>
    <row r="232" spans="1:7" s="125" customFormat="1" ht="45">
      <c r="A232" s="145" t="s">
        <v>836</v>
      </c>
      <c r="B232" s="146" t="s">
        <v>837</v>
      </c>
      <c r="C232" s="147" t="s">
        <v>521</v>
      </c>
      <c r="D232" s="148">
        <v>208.33</v>
      </c>
      <c r="E232" s="148">
        <v>67</v>
      </c>
      <c r="F232" s="148">
        <v>275.33</v>
      </c>
      <c r="G232" s="125">
        <v>9</v>
      </c>
    </row>
    <row r="233" spans="1:7" s="125" customFormat="1" ht="30">
      <c r="A233" s="145" t="s">
        <v>838</v>
      </c>
      <c r="B233" s="146" t="s">
        <v>839</v>
      </c>
      <c r="C233" s="147" t="s">
        <v>521</v>
      </c>
      <c r="D233" s="148">
        <v>193.94</v>
      </c>
      <c r="E233" s="148">
        <v>67</v>
      </c>
      <c r="F233" s="148">
        <v>260.94</v>
      </c>
      <c r="G233" s="125">
        <v>9</v>
      </c>
    </row>
    <row r="234" spans="1:7" s="125" customFormat="1">
      <c r="A234" s="145" t="s">
        <v>840</v>
      </c>
      <c r="B234" s="146" t="s">
        <v>841</v>
      </c>
      <c r="C234" s="147"/>
      <c r="D234" s="148"/>
      <c r="E234" s="148"/>
      <c r="F234" s="148"/>
      <c r="G234" s="125">
        <v>5</v>
      </c>
    </row>
    <row r="235" spans="1:7" s="125" customFormat="1">
      <c r="A235" s="145" t="s">
        <v>842</v>
      </c>
      <c r="B235" s="146" t="s">
        <v>843</v>
      </c>
      <c r="C235" s="147" t="s">
        <v>521</v>
      </c>
      <c r="D235" s="148"/>
      <c r="E235" s="148">
        <v>100.5</v>
      </c>
      <c r="F235" s="148">
        <v>100.5</v>
      </c>
      <c r="G235" s="125">
        <v>9</v>
      </c>
    </row>
    <row r="236" spans="1:7" s="125" customFormat="1" ht="30">
      <c r="A236" s="145" t="s">
        <v>42</v>
      </c>
      <c r="B236" s="146" t="s">
        <v>844</v>
      </c>
      <c r="C236" s="147" t="s">
        <v>521</v>
      </c>
      <c r="D236" s="148"/>
      <c r="E236" s="148">
        <v>67</v>
      </c>
      <c r="F236" s="148">
        <v>67</v>
      </c>
      <c r="G236" s="125">
        <v>9</v>
      </c>
    </row>
    <row r="237" spans="1:7" s="125" customFormat="1">
      <c r="A237" s="145" t="s">
        <v>845</v>
      </c>
      <c r="B237" s="146" t="s">
        <v>846</v>
      </c>
      <c r="C237" s="147"/>
      <c r="D237" s="148"/>
      <c r="E237" s="148"/>
      <c r="F237" s="148"/>
      <c r="G237" s="125">
        <v>5</v>
      </c>
    </row>
    <row r="238" spans="1:7" s="125" customFormat="1">
      <c r="A238" s="145" t="s">
        <v>847</v>
      </c>
      <c r="B238" s="146" t="s">
        <v>848</v>
      </c>
      <c r="C238" s="147" t="s">
        <v>216</v>
      </c>
      <c r="D238" s="148"/>
      <c r="E238" s="148">
        <v>2.5099999999999998</v>
      </c>
      <c r="F238" s="148">
        <v>2.5099999999999998</v>
      </c>
      <c r="G238" s="125">
        <v>9</v>
      </c>
    </row>
    <row r="239" spans="1:7" s="125" customFormat="1">
      <c r="A239" s="145" t="s">
        <v>849</v>
      </c>
      <c r="B239" s="146" t="s">
        <v>850</v>
      </c>
      <c r="C239" s="147" t="s">
        <v>216</v>
      </c>
      <c r="D239" s="148"/>
      <c r="E239" s="148">
        <v>5.03</v>
      </c>
      <c r="F239" s="148">
        <v>5.03</v>
      </c>
      <c r="G239" s="125">
        <v>9</v>
      </c>
    </row>
    <row r="240" spans="1:7" s="125" customFormat="1">
      <c r="A240" s="145" t="s">
        <v>300</v>
      </c>
      <c r="B240" s="146" t="s">
        <v>851</v>
      </c>
      <c r="C240" s="147" t="s">
        <v>216</v>
      </c>
      <c r="D240" s="148"/>
      <c r="E240" s="148">
        <v>8.3800000000000008</v>
      </c>
      <c r="F240" s="148">
        <v>8.3800000000000008</v>
      </c>
      <c r="G240" s="125">
        <v>9</v>
      </c>
    </row>
    <row r="241" spans="1:7" s="125" customFormat="1">
      <c r="A241" s="145" t="s">
        <v>852</v>
      </c>
      <c r="B241" s="146" t="s">
        <v>853</v>
      </c>
      <c r="C241" s="147"/>
      <c r="D241" s="148"/>
      <c r="E241" s="148"/>
      <c r="F241" s="148"/>
      <c r="G241" s="125">
        <v>5</v>
      </c>
    </row>
    <row r="242" spans="1:7" s="125" customFormat="1">
      <c r="A242" s="145" t="s">
        <v>295</v>
      </c>
      <c r="B242" s="146" t="s">
        <v>854</v>
      </c>
      <c r="C242" s="147" t="s">
        <v>216</v>
      </c>
      <c r="D242" s="148"/>
      <c r="E242" s="148">
        <v>10.050000000000001</v>
      </c>
      <c r="F242" s="148">
        <v>10.050000000000001</v>
      </c>
      <c r="G242" s="125">
        <v>9</v>
      </c>
    </row>
    <row r="243" spans="1:7" s="125" customFormat="1" ht="30">
      <c r="A243" s="145" t="s">
        <v>855</v>
      </c>
      <c r="B243" s="146" t="s">
        <v>856</v>
      </c>
      <c r="C243" s="147" t="s">
        <v>216</v>
      </c>
      <c r="D243" s="148"/>
      <c r="E243" s="148">
        <v>8.3800000000000008</v>
      </c>
      <c r="F243" s="148">
        <v>8.3800000000000008</v>
      </c>
      <c r="G243" s="125">
        <v>9</v>
      </c>
    </row>
    <row r="244" spans="1:7" s="125" customFormat="1" ht="30">
      <c r="A244" s="145" t="s">
        <v>857</v>
      </c>
      <c r="B244" s="146" t="s">
        <v>858</v>
      </c>
      <c r="C244" s="147" t="s">
        <v>31</v>
      </c>
      <c r="D244" s="148"/>
      <c r="E244" s="148">
        <v>2.5099999999999998</v>
      </c>
      <c r="F244" s="148">
        <v>2.5099999999999998</v>
      </c>
      <c r="G244" s="125">
        <v>9</v>
      </c>
    </row>
    <row r="245" spans="1:7" s="125" customFormat="1">
      <c r="A245" s="145" t="s">
        <v>859</v>
      </c>
      <c r="B245" s="146" t="s">
        <v>860</v>
      </c>
      <c r="C245" s="147"/>
      <c r="D245" s="148"/>
      <c r="E245" s="148"/>
      <c r="F245" s="148"/>
      <c r="G245" s="125">
        <v>5</v>
      </c>
    </row>
    <row r="246" spans="1:7" s="125" customFormat="1">
      <c r="A246" s="145" t="s">
        <v>861</v>
      </c>
      <c r="B246" s="146" t="s">
        <v>862</v>
      </c>
      <c r="C246" s="147" t="s">
        <v>216</v>
      </c>
      <c r="D246" s="148"/>
      <c r="E246" s="148">
        <v>6.7</v>
      </c>
      <c r="F246" s="148">
        <v>6.7</v>
      </c>
      <c r="G246" s="125">
        <v>9</v>
      </c>
    </row>
    <row r="247" spans="1:7" s="125" customFormat="1">
      <c r="A247" s="145" t="s">
        <v>863</v>
      </c>
      <c r="B247" s="146" t="s">
        <v>864</v>
      </c>
      <c r="C247" s="147"/>
      <c r="D247" s="148"/>
      <c r="E247" s="148"/>
      <c r="F247" s="148"/>
      <c r="G247" s="125">
        <v>5</v>
      </c>
    </row>
    <row r="248" spans="1:7" s="125" customFormat="1" ht="45">
      <c r="A248" s="145" t="s">
        <v>865</v>
      </c>
      <c r="B248" s="146" t="s">
        <v>866</v>
      </c>
      <c r="C248" s="147" t="s">
        <v>216</v>
      </c>
      <c r="D248" s="148">
        <v>14.84</v>
      </c>
      <c r="E248" s="148">
        <v>8.3800000000000008</v>
      </c>
      <c r="F248" s="148">
        <v>23.22</v>
      </c>
      <c r="G248" s="125">
        <v>9</v>
      </c>
    </row>
    <row r="249" spans="1:7" s="125" customFormat="1" ht="45">
      <c r="A249" s="145" t="s">
        <v>867</v>
      </c>
      <c r="B249" s="146" t="s">
        <v>868</v>
      </c>
      <c r="C249" s="147" t="s">
        <v>216</v>
      </c>
      <c r="D249" s="148">
        <v>1.35</v>
      </c>
      <c r="E249" s="148">
        <v>8.3800000000000008</v>
      </c>
      <c r="F249" s="148">
        <v>9.73</v>
      </c>
      <c r="G249" s="125">
        <v>9</v>
      </c>
    </row>
    <row r="250" spans="1:7" s="125" customFormat="1">
      <c r="A250" s="145" t="s">
        <v>869</v>
      </c>
      <c r="B250" s="146" t="s">
        <v>870</v>
      </c>
      <c r="C250" s="147"/>
      <c r="D250" s="148"/>
      <c r="E250" s="148"/>
      <c r="F250" s="148"/>
      <c r="G250" s="125">
        <v>5</v>
      </c>
    </row>
    <row r="251" spans="1:7" s="125" customFormat="1" ht="45">
      <c r="A251" s="145" t="s">
        <v>871</v>
      </c>
      <c r="B251" s="146" t="s">
        <v>872</v>
      </c>
      <c r="C251" s="147" t="s">
        <v>216</v>
      </c>
      <c r="D251" s="148">
        <v>21.38</v>
      </c>
      <c r="E251" s="148">
        <v>3.35</v>
      </c>
      <c r="F251" s="148">
        <v>24.73</v>
      </c>
      <c r="G251" s="125">
        <v>9</v>
      </c>
    </row>
    <row r="252" spans="1:7" s="125" customFormat="1" ht="30">
      <c r="A252" s="145" t="s">
        <v>873</v>
      </c>
      <c r="B252" s="146" t="s">
        <v>874</v>
      </c>
      <c r="C252" s="147" t="s">
        <v>216</v>
      </c>
      <c r="D252" s="148">
        <v>19.399999999999999</v>
      </c>
      <c r="E252" s="148">
        <v>3.35</v>
      </c>
      <c r="F252" s="148">
        <v>22.75</v>
      </c>
      <c r="G252" s="125">
        <v>9</v>
      </c>
    </row>
    <row r="253" spans="1:7" s="125" customFormat="1" ht="30">
      <c r="A253" s="145" t="s">
        <v>875</v>
      </c>
      <c r="B253" s="146" t="s">
        <v>876</v>
      </c>
      <c r="C253" s="147" t="s">
        <v>216</v>
      </c>
      <c r="D253" s="148">
        <v>8.51</v>
      </c>
      <c r="E253" s="148">
        <v>1.17</v>
      </c>
      <c r="F253" s="148">
        <v>9.68</v>
      </c>
      <c r="G253" s="125">
        <v>9</v>
      </c>
    </row>
    <row r="254" spans="1:7" s="125" customFormat="1" ht="30">
      <c r="A254" s="145" t="s">
        <v>877</v>
      </c>
      <c r="B254" s="146" t="s">
        <v>878</v>
      </c>
      <c r="C254" s="147" t="s">
        <v>216</v>
      </c>
      <c r="D254" s="148">
        <v>6.26</v>
      </c>
      <c r="E254" s="148">
        <v>1.17</v>
      </c>
      <c r="F254" s="148">
        <v>7.43</v>
      </c>
      <c r="G254" s="125">
        <v>9</v>
      </c>
    </row>
    <row r="255" spans="1:7" s="125" customFormat="1" ht="30">
      <c r="A255" s="145" t="s">
        <v>879</v>
      </c>
      <c r="B255" s="146" t="s">
        <v>880</v>
      </c>
      <c r="C255" s="147" t="s">
        <v>216</v>
      </c>
      <c r="D255" s="148">
        <v>11.45</v>
      </c>
      <c r="E255" s="148">
        <v>0.5</v>
      </c>
      <c r="F255" s="148">
        <v>11.95</v>
      </c>
      <c r="G255" s="125">
        <v>9</v>
      </c>
    </row>
    <row r="256" spans="1:7" s="125" customFormat="1">
      <c r="A256" s="145" t="s">
        <v>881</v>
      </c>
      <c r="B256" s="146" t="s">
        <v>882</v>
      </c>
      <c r="C256" s="147"/>
      <c r="D256" s="148"/>
      <c r="E256" s="148"/>
      <c r="F256" s="148"/>
      <c r="G256" s="125">
        <v>5</v>
      </c>
    </row>
    <row r="257" spans="1:7" s="125" customFormat="1" ht="30">
      <c r="A257" s="145" t="s">
        <v>883</v>
      </c>
      <c r="B257" s="146" t="s">
        <v>884</v>
      </c>
      <c r="C257" s="147" t="s">
        <v>216</v>
      </c>
      <c r="D257" s="148"/>
      <c r="E257" s="148">
        <v>8.7100000000000009</v>
      </c>
      <c r="F257" s="148">
        <v>8.7100000000000009</v>
      </c>
      <c r="G257" s="125">
        <v>9</v>
      </c>
    </row>
    <row r="258" spans="1:7" s="125" customFormat="1" ht="30">
      <c r="A258" s="145" t="s">
        <v>885</v>
      </c>
      <c r="B258" s="146" t="s">
        <v>886</v>
      </c>
      <c r="C258" s="147" t="s">
        <v>216</v>
      </c>
      <c r="D258" s="148"/>
      <c r="E258" s="148">
        <v>5.03</v>
      </c>
      <c r="F258" s="148">
        <v>5.03</v>
      </c>
      <c r="G258" s="125">
        <v>9</v>
      </c>
    </row>
    <row r="259" spans="1:7" s="125" customFormat="1">
      <c r="A259" s="145" t="s">
        <v>887</v>
      </c>
      <c r="B259" s="146" t="s">
        <v>888</v>
      </c>
      <c r="C259" s="147" t="s">
        <v>216</v>
      </c>
      <c r="D259" s="148"/>
      <c r="E259" s="148">
        <v>5.03</v>
      </c>
      <c r="F259" s="148">
        <v>5.03</v>
      </c>
      <c r="G259" s="125">
        <v>9</v>
      </c>
    </row>
    <row r="260" spans="1:7" s="125" customFormat="1" ht="30">
      <c r="A260" s="145" t="s">
        <v>889</v>
      </c>
      <c r="B260" s="146" t="s">
        <v>890</v>
      </c>
      <c r="C260" s="147" t="s">
        <v>216</v>
      </c>
      <c r="D260" s="148"/>
      <c r="E260" s="148">
        <v>5.53</v>
      </c>
      <c r="F260" s="148">
        <v>5.53</v>
      </c>
      <c r="G260" s="125">
        <v>9</v>
      </c>
    </row>
    <row r="261" spans="1:7" s="125" customFormat="1">
      <c r="A261" s="145" t="s">
        <v>891</v>
      </c>
      <c r="B261" s="146" t="s">
        <v>892</v>
      </c>
      <c r="C261" s="147"/>
      <c r="D261" s="148"/>
      <c r="E261" s="148"/>
      <c r="F261" s="148"/>
      <c r="G261" s="125">
        <v>5</v>
      </c>
    </row>
    <row r="262" spans="1:7" s="125" customFormat="1">
      <c r="A262" s="145" t="s">
        <v>893</v>
      </c>
      <c r="B262" s="146" t="s">
        <v>894</v>
      </c>
      <c r="C262" s="147" t="s">
        <v>216</v>
      </c>
      <c r="D262" s="148"/>
      <c r="E262" s="148">
        <v>13.47</v>
      </c>
      <c r="F262" s="148">
        <v>13.47</v>
      </c>
      <c r="G262" s="125">
        <v>9</v>
      </c>
    </row>
    <row r="263" spans="1:7" s="125" customFormat="1" ht="30">
      <c r="A263" s="145" t="s">
        <v>895</v>
      </c>
      <c r="B263" s="146" t="s">
        <v>896</v>
      </c>
      <c r="C263" s="147" t="s">
        <v>216</v>
      </c>
      <c r="D263" s="148"/>
      <c r="E263" s="148">
        <v>16.16</v>
      </c>
      <c r="F263" s="148">
        <v>16.16</v>
      </c>
      <c r="G263" s="125">
        <v>9</v>
      </c>
    </row>
    <row r="264" spans="1:7" s="125" customFormat="1">
      <c r="A264" s="145" t="s">
        <v>897</v>
      </c>
      <c r="B264" s="146" t="s">
        <v>898</v>
      </c>
      <c r="C264" s="147" t="s">
        <v>31</v>
      </c>
      <c r="D264" s="148"/>
      <c r="E264" s="148">
        <v>5.39</v>
      </c>
      <c r="F264" s="148">
        <v>5.39</v>
      </c>
      <c r="G264" s="125">
        <v>9</v>
      </c>
    </row>
    <row r="265" spans="1:7" s="125" customFormat="1">
      <c r="A265" s="145" t="s">
        <v>899</v>
      </c>
      <c r="B265" s="146" t="s">
        <v>900</v>
      </c>
      <c r="C265" s="147"/>
      <c r="D265" s="148"/>
      <c r="E265" s="148"/>
      <c r="F265" s="148"/>
      <c r="G265" s="125">
        <v>5</v>
      </c>
    </row>
    <row r="266" spans="1:7" s="125" customFormat="1">
      <c r="A266" s="145" t="s">
        <v>901</v>
      </c>
      <c r="B266" s="146" t="s">
        <v>902</v>
      </c>
      <c r="C266" s="147" t="s">
        <v>31</v>
      </c>
      <c r="D266" s="148">
        <v>7.0000000000000007E-2</v>
      </c>
      <c r="E266" s="148">
        <v>1.22</v>
      </c>
      <c r="F266" s="148">
        <v>1.29</v>
      </c>
      <c r="G266" s="125">
        <v>9</v>
      </c>
    </row>
    <row r="267" spans="1:7" s="125" customFormat="1" ht="30">
      <c r="A267" s="145" t="s">
        <v>903</v>
      </c>
      <c r="B267" s="146" t="s">
        <v>904</v>
      </c>
      <c r="C267" s="147" t="s">
        <v>31</v>
      </c>
      <c r="D267" s="148">
        <v>0.66</v>
      </c>
      <c r="E267" s="148">
        <v>1.22</v>
      </c>
      <c r="F267" s="148">
        <v>1.88</v>
      </c>
      <c r="G267" s="125">
        <v>9</v>
      </c>
    </row>
    <row r="268" spans="1:7" s="125" customFormat="1" ht="30">
      <c r="A268" s="145" t="s">
        <v>905</v>
      </c>
      <c r="B268" s="146" t="s">
        <v>906</v>
      </c>
      <c r="C268" s="147" t="s">
        <v>216</v>
      </c>
      <c r="D268" s="148">
        <v>3.31</v>
      </c>
      <c r="E268" s="148">
        <v>9.76</v>
      </c>
      <c r="F268" s="148">
        <v>13.07</v>
      </c>
      <c r="G268" s="125">
        <v>9</v>
      </c>
    </row>
    <row r="269" spans="1:7" s="125" customFormat="1" ht="30">
      <c r="A269" s="145" t="s">
        <v>907</v>
      </c>
      <c r="B269" s="146" t="s">
        <v>908</v>
      </c>
      <c r="C269" s="147" t="s">
        <v>216</v>
      </c>
      <c r="D269" s="148">
        <v>0.37</v>
      </c>
      <c r="E269" s="148">
        <v>7.32</v>
      </c>
      <c r="F269" s="148">
        <v>7.69</v>
      </c>
      <c r="G269" s="125">
        <v>9</v>
      </c>
    </row>
    <row r="270" spans="1:7" s="125" customFormat="1">
      <c r="A270" s="145" t="s">
        <v>909</v>
      </c>
      <c r="B270" s="146" t="s">
        <v>910</v>
      </c>
      <c r="C270" s="147" t="s">
        <v>216</v>
      </c>
      <c r="D270" s="148">
        <v>3.31</v>
      </c>
      <c r="E270" s="148">
        <v>7.32</v>
      </c>
      <c r="F270" s="148">
        <v>10.63</v>
      </c>
      <c r="G270" s="125">
        <v>9</v>
      </c>
    </row>
    <row r="271" spans="1:7" s="125" customFormat="1">
      <c r="A271" s="145" t="s">
        <v>911</v>
      </c>
      <c r="B271" s="146" t="s">
        <v>912</v>
      </c>
      <c r="C271" s="147" t="s">
        <v>216</v>
      </c>
      <c r="D271" s="148">
        <v>0.37</v>
      </c>
      <c r="E271" s="148">
        <v>4.88</v>
      </c>
      <c r="F271" s="148">
        <v>5.25</v>
      </c>
      <c r="G271" s="125">
        <v>9</v>
      </c>
    </row>
    <row r="272" spans="1:7" s="125" customFormat="1">
      <c r="A272" s="145" t="s">
        <v>913</v>
      </c>
      <c r="B272" s="146" t="s">
        <v>914</v>
      </c>
      <c r="C272" s="147"/>
      <c r="D272" s="148"/>
      <c r="E272" s="148"/>
      <c r="F272" s="148"/>
      <c r="G272" s="125">
        <v>5</v>
      </c>
    </row>
    <row r="273" spans="1:7" s="125" customFormat="1">
      <c r="A273" s="145" t="s">
        <v>915</v>
      </c>
      <c r="B273" s="146" t="s">
        <v>916</v>
      </c>
      <c r="C273" s="147" t="s">
        <v>216</v>
      </c>
      <c r="D273" s="148">
        <v>95.04</v>
      </c>
      <c r="E273" s="148"/>
      <c r="F273" s="148">
        <v>95.04</v>
      </c>
      <c r="G273" s="125">
        <v>9</v>
      </c>
    </row>
    <row r="274" spans="1:7" s="125" customFormat="1">
      <c r="A274" s="145" t="s">
        <v>917</v>
      </c>
      <c r="B274" s="146" t="s">
        <v>918</v>
      </c>
      <c r="C274" s="147" t="s">
        <v>24</v>
      </c>
      <c r="D274" s="148">
        <v>2.65</v>
      </c>
      <c r="E274" s="148">
        <v>7.42</v>
      </c>
      <c r="F274" s="148">
        <v>10.07</v>
      </c>
      <c r="G274" s="125">
        <v>9</v>
      </c>
    </row>
    <row r="275" spans="1:7" s="125" customFormat="1">
      <c r="A275" s="145" t="s">
        <v>919</v>
      </c>
      <c r="B275" s="146" t="s">
        <v>920</v>
      </c>
      <c r="C275" s="147"/>
      <c r="D275" s="148"/>
      <c r="E275" s="148"/>
      <c r="F275" s="148"/>
      <c r="G275" s="125">
        <v>2</v>
      </c>
    </row>
    <row r="276" spans="1:7" s="125" customFormat="1">
      <c r="A276" s="145" t="s">
        <v>921</v>
      </c>
      <c r="B276" s="146" t="s">
        <v>922</v>
      </c>
      <c r="C276" s="147"/>
      <c r="D276" s="148"/>
      <c r="E276" s="148"/>
      <c r="F276" s="148"/>
      <c r="G276" s="125">
        <v>5</v>
      </c>
    </row>
    <row r="277" spans="1:7" s="125" customFormat="1" ht="30">
      <c r="A277" s="145" t="s">
        <v>923</v>
      </c>
      <c r="B277" s="146" t="s">
        <v>924</v>
      </c>
      <c r="C277" s="147" t="s">
        <v>216</v>
      </c>
      <c r="D277" s="148"/>
      <c r="E277" s="148">
        <v>30.54</v>
      </c>
      <c r="F277" s="148">
        <v>30.54</v>
      </c>
      <c r="G277" s="125">
        <v>9</v>
      </c>
    </row>
    <row r="278" spans="1:7" s="125" customFormat="1" ht="30">
      <c r="A278" s="145" t="s">
        <v>925</v>
      </c>
      <c r="B278" s="146" t="s">
        <v>926</v>
      </c>
      <c r="C278" s="147" t="s">
        <v>216</v>
      </c>
      <c r="D278" s="148"/>
      <c r="E278" s="148">
        <v>26.47</v>
      </c>
      <c r="F278" s="148">
        <v>26.47</v>
      </c>
      <c r="G278" s="125">
        <v>9</v>
      </c>
    </row>
    <row r="279" spans="1:7" s="125" customFormat="1" ht="30">
      <c r="A279" s="145" t="s">
        <v>927</v>
      </c>
      <c r="B279" s="146" t="s">
        <v>928</v>
      </c>
      <c r="C279" s="147" t="s">
        <v>216</v>
      </c>
      <c r="D279" s="148"/>
      <c r="E279" s="148">
        <v>16.29</v>
      </c>
      <c r="F279" s="148">
        <v>16.29</v>
      </c>
      <c r="G279" s="125">
        <v>9</v>
      </c>
    </row>
    <row r="280" spans="1:7" s="125" customFormat="1">
      <c r="A280" s="145" t="s">
        <v>929</v>
      </c>
      <c r="B280" s="146" t="s">
        <v>930</v>
      </c>
      <c r="C280" s="147" t="s">
        <v>216</v>
      </c>
      <c r="D280" s="148">
        <v>2.29</v>
      </c>
      <c r="E280" s="148">
        <v>0.56999999999999995</v>
      </c>
      <c r="F280" s="148">
        <v>2.86</v>
      </c>
      <c r="G280" s="125">
        <v>9</v>
      </c>
    </row>
    <row r="281" spans="1:7" s="125" customFormat="1" ht="30">
      <c r="A281" s="145" t="s">
        <v>931</v>
      </c>
      <c r="B281" s="146" t="s">
        <v>932</v>
      </c>
      <c r="C281" s="147" t="s">
        <v>31</v>
      </c>
      <c r="D281" s="148"/>
      <c r="E281" s="148">
        <v>3.53</v>
      </c>
      <c r="F281" s="148">
        <v>3.53</v>
      </c>
      <c r="G281" s="125">
        <v>9</v>
      </c>
    </row>
    <row r="282" spans="1:7" s="125" customFormat="1">
      <c r="A282" s="145" t="s">
        <v>933</v>
      </c>
      <c r="B282" s="146" t="s">
        <v>934</v>
      </c>
      <c r="C282" s="147" t="s">
        <v>31</v>
      </c>
      <c r="D282" s="148"/>
      <c r="E282" s="148">
        <v>10.39</v>
      </c>
      <c r="F282" s="148">
        <v>10.39</v>
      </c>
      <c r="G282" s="125">
        <v>9</v>
      </c>
    </row>
    <row r="283" spans="1:7" s="125" customFormat="1" ht="30">
      <c r="A283" s="145" t="s">
        <v>935</v>
      </c>
      <c r="B283" s="146" t="s">
        <v>936</v>
      </c>
      <c r="C283" s="147"/>
      <c r="D283" s="148"/>
      <c r="E283" s="148"/>
      <c r="F283" s="148"/>
      <c r="G283" s="125">
        <v>5</v>
      </c>
    </row>
    <row r="284" spans="1:7" s="125" customFormat="1">
      <c r="A284" s="145" t="s">
        <v>937</v>
      </c>
      <c r="B284" s="146" t="s">
        <v>938</v>
      </c>
      <c r="C284" s="147" t="s">
        <v>31</v>
      </c>
      <c r="D284" s="148"/>
      <c r="E284" s="148">
        <v>1.1100000000000001</v>
      </c>
      <c r="F284" s="148">
        <v>1.1100000000000001</v>
      </c>
      <c r="G284" s="125">
        <v>9</v>
      </c>
    </row>
    <row r="285" spans="1:7" s="125" customFormat="1">
      <c r="A285" s="145" t="s">
        <v>939</v>
      </c>
      <c r="B285" s="146" t="s">
        <v>940</v>
      </c>
      <c r="C285" s="147" t="s">
        <v>31</v>
      </c>
      <c r="D285" s="148"/>
      <c r="E285" s="148">
        <v>3.72</v>
      </c>
      <c r="F285" s="148">
        <v>3.72</v>
      </c>
      <c r="G285" s="125">
        <v>9</v>
      </c>
    </row>
    <row r="286" spans="1:7" s="125" customFormat="1">
      <c r="A286" s="145" t="s">
        <v>941</v>
      </c>
      <c r="B286" s="146" t="s">
        <v>942</v>
      </c>
      <c r="C286" s="147" t="s">
        <v>216</v>
      </c>
      <c r="D286" s="148"/>
      <c r="E286" s="148">
        <v>20.41</v>
      </c>
      <c r="F286" s="148">
        <v>20.41</v>
      </c>
      <c r="G286" s="125">
        <v>9</v>
      </c>
    </row>
    <row r="287" spans="1:7" s="125" customFormat="1">
      <c r="A287" s="145" t="s">
        <v>943</v>
      </c>
      <c r="B287" s="146" t="s">
        <v>944</v>
      </c>
      <c r="C287" s="147" t="s">
        <v>216</v>
      </c>
      <c r="D287" s="148"/>
      <c r="E287" s="148">
        <v>16.7</v>
      </c>
      <c r="F287" s="148">
        <v>16.7</v>
      </c>
      <c r="G287" s="125">
        <v>9</v>
      </c>
    </row>
    <row r="288" spans="1:7" s="125" customFormat="1">
      <c r="A288" s="145" t="s">
        <v>945</v>
      </c>
      <c r="B288" s="146" t="s">
        <v>946</v>
      </c>
      <c r="C288" s="147" t="s">
        <v>216</v>
      </c>
      <c r="D288" s="148"/>
      <c r="E288" s="148">
        <v>14.84</v>
      </c>
      <c r="F288" s="148">
        <v>14.84</v>
      </c>
      <c r="G288" s="125">
        <v>9</v>
      </c>
    </row>
    <row r="289" spans="1:7" s="125" customFormat="1" ht="30">
      <c r="A289" s="145" t="s">
        <v>947</v>
      </c>
      <c r="B289" s="146" t="s">
        <v>948</v>
      </c>
      <c r="C289" s="147" t="s">
        <v>216</v>
      </c>
      <c r="D289" s="148"/>
      <c r="E289" s="148">
        <v>11.14</v>
      </c>
      <c r="F289" s="148">
        <v>11.14</v>
      </c>
      <c r="G289" s="125">
        <v>9</v>
      </c>
    </row>
    <row r="290" spans="1:7" s="125" customFormat="1">
      <c r="A290" s="145" t="s">
        <v>949</v>
      </c>
      <c r="B290" s="146" t="s">
        <v>950</v>
      </c>
      <c r="C290" s="147" t="s">
        <v>145</v>
      </c>
      <c r="D290" s="148">
        <v>1.91</v>
      </c>
      <c r="E290" s="148"/>
      <c r="F290" s="148">
        <v>1.91</v>
      </c>
      <c r="G290" s="125">
        <v>9</v>
      </c>
    </row>
    <row r="291" spans="1:7" s="125" customFormat="1">
      <c r="A291" s="145" t="s">
        <v>951</v>
      </c>
      <c r="B291" s="146" t="s">
        <v>952</v>
      </c>
      <c r="C291" s="147"/>
      <c r="D291" s="148"/>
      <c r="E291" s="148"/>
      <c r="F291" s="148"/>
      <c r="G291" s="125">
        <v>5</v>
      </c>
    </row>
    <row r="292" spans="1:7" s="125" customFormat="1">
      <c r="A292" s="145" t="s">
        <v>953</v>
      </c>
      <c r="B292" s="146" t="s">
        <v>954</v>
      </c>
      <c r="C292" s="147" t="s">
        <v>216</v>
      </c>
      <c r="D292" s="148"/>
      <c r="E292" s="148">
        <v>13.4</v>
      </c>
      <c r="F292" s="148">
        <v>13.4</v>
      </c>
      <c r="G292" s="125">
        <v>9</v>
      </c>
    </row>
    <row r="293" spans="1:7" s="125" customFormat="1">
      <c r="A293" s="145" t="s">
        <v>955</v>
      </c>
      <c r="B293" s="146" t="s">
        <v>956</v>
      </c>
      <c r="C293" s="147" t="s">
        <v>216</v>
      </c>
      <c r="D293" s="148"/>
      <c r="E293" s="148">
        <v>6.7</v>
      </c>
      <c r="F293" s="148">
        <v>6.7</v>
      </c>
      <c r="G293" s="125">
        <v>9</v>
      </c>
    </row>
    <row r="294" spans="1:7" s="125" customFormat="1">
      <c r="A294" s="145" t="s">
        <v>957</v>
      </c>
      <c r="B294" s="146" t="s">
        <v>958</v>
      </c>
      <c r="C294" s="147" t="s">
        <v>31</v>
      </c>
      <c r="D294" s="148"/>
      <c r="E294" s="148">
        <v>5.03</v>
      </c>
      <c r="F294" s="148">
        <v>5.03</v>
      </c>
      <c r="G294" s="125">
        <v>9</v>
      </c>
    </row>
    <row r="295" spans="1:7" s="125" customFormat="1">
      <c r="A295" s="145" t="s">
        <v>959</v>
      </c>
      <c r="B295" s="146" t="s">
        <v>960</v>
      </c>
      <c r="C295" s="147" t="s">
        <v>31</v>
      </c>
      <c r="D295" s="148"/>
      <c r="E295" s="148">
        <v>8.3800000000000008</v>
      </c>
      <c r="F295" s="148">
        <v>8.3800000000000008</v>
      </c>
      <c r="G295" s="125">
        <v>9</v>
      </c>
    </row>
    <row r="296" spans="1:7" s="125" customFormat="1">
      <c r="A296" s="145" t="s">
        <v>961</v>
      </c>
      <c r="B296" s="146" t="s">
        <v>962</v>
      </c>
      <c r="C296" s="147" t="s">
        <v>216</v>
      </c>
      <c r="D296" s="148"/>
      <c r="E296" s="148">
        <v>10.18</v>
      </c>
      <c r="F296" s="148">
        <v>10.18</v>
      </c>
      <c r="G296" s="125">
        <v>9</v>
      </c>
    </row>
    <row r="297" spans="1:7" s="125" customFormat="1">
      <c r="A297" s="145" t="s">
        <v>963</v>
      </c>
      <c r="B297" s="146" t="s">
        <v>964</v>
      </c>
      <c r="C297" s="147"/>
      <c r="D297" s="148"/>
      <c r="E297" s="148"/>
      <c r="F297" s="148"/>
      <c r="G297" s="125">
        <v>5</v>
      </c>
    </row>
    <row r="298" spans="1:7" s="125" customFormat="1" ht="30">
      <c r="A298" s="145" t="s">
        <v>965</v>
      </c>
      <c r="B298" s="146" t="s">
        <v>966</v>
      </c>
      <c r="C298" s="147" t="s">
        <v>216</v>
      </c>
      <c r="D298" s="148"/>
      <c r="E298" s="148">
        <v>35.82</v>
      </c>
      <c r="F298" s="148">
        <v>35.82</v>
      </c>
      <c r="G298" s="125">
        <v>9</v>
      </c>
    </row>
    <row r="299" spans="1:7" s="125" customFormat="1">
      <c r="A299" s="145" t="s">
        <v>967</v>
      </c>
      <c r="B299" s="146" t="s">
        <v>968</v>
      </c>
      <c r="C299" s="147" t="s">
        <v>216</v>
      </c>
      <c r="D299" s="148"/>
      <c r="E299" s="148">
        <v>21.78</v>
      </c>
      <c r="F299" s="148">
        <v>21.78</v>
      </c>
      <c r="G299" s="125">
        <v>9</v>
      </c>
    </row>
    <row r="300" spans="1:7" s="125" customFormat="1">
      <c r="A300" s="145" t="s">
        <v>969</v>
      </c>
      <c r="B300" s="146" t="s">
        <v>970</v>
      </c>
      <c r="C300" s="147" t="s">
        <v>31</v>
      </c>
      <c r="D300" s="148"/>
      <c r="E300" s="148">
        <v>15.08</v>
      </c>
      <c r="F300" s="148">
        <v>15.08</v>
      </c>
      <c r="G300" s="125">
        <v>9</v>
      </c>
    </row>
    <row r="301" spans="1:7" s="125" customFormat="1">
      <c r="A301" s="145" t="s">
        <v>971</v>
      </c>
      <c r="B301" s="146" t="s">
        <v>972</v>
      </c>
      <c r="C301" s="147" t="s">
        <v>31</v>
      </c>
      <c r="D301" s="148"/>
      <c r="E301" s="148">
        <v>16.75</v>
      </c>
      <c r="F301" s="148">
        <v>16.75</v>
      </c>
      <c r="G301" s="125">
        <v>9</v>
      </c>
    </row>
    <row r="302" spans="1:7" s="125" customFormat="1">
      <c r="A302" s="145" t="s">
        <v>973</v>
      </c>
      <c r="B302" s="146" t="s">
        <v>974</v>
      </c>
      <c r="C302" s="147" t="s">
        <v>31</v>
      </c>
      <c r="D302" s="148"/>
      <c r="E302" s="148">
        <v>13.4</v>
      </c>
      <c r="F302" s="148">
        <v>13.4</v>
      </c>
      <c r="G302" s="125">
        <v>9</v>
      </c>
    </row>
    <row r="303" spans="1:7" s="125" customFormat="1">
      <c r="A303" s="145" t="s">
        <v>975</v>
      </c>
      <c r="B303" s="146" t="s">
        <v>976</v>
      </c>
      <c r="C303" s="147"/>
      <c r="D303" s="148"/>
      <c r="E303" s="148"/>
      <c r="F303" s="148"/>
      <c r="G303" s="125">
        <v>5</v>
      </c>
    </row>
    <row r="304" spans="1:7" s="125" customFormat="1">
      <c r="A304" s="145" t="s">
        <v>977</v>
      </c>
      <c r="B304" s="146" t="s">
        <v>978</v>
      </c>
      <c r="C304" s="147" t="s">
        <v>216</v>
      </c>
      <c r="D304" s="148"/>
      <c r="E304" s="148">
        <v>46.97</v>
      </c>
      <c r="F304" s="148">
        <v>46.97</v>
      </c>
      <c r="G304" s="125">
        <v>9</v>
      </c>
    </row>
    <row r="305" spans="1:7" s="125" customFormat="1">
      <c r="A305" s="145" t="s">
        <v>979</v>
      </c>
      <c r="B305" s="146" t="s">
        <v>980</v>
      </c>
      <c r="C305" s="147" t="s">
        <v>216</v>
      </c>
      <c r="D305" s="148"/>
      <c r="E305" s="148">
        <v>10.050000000000001</v>
      </c>
      <c r="F305" s="148">
        <v>10.050000000000001</v>
      </c>
      <c r="G305" s="125">
        <v>9</v>
      </c>
    </row>
    <row r="306" spans="1:7" s="125" customFormat="1">
      <c r="A306" s="145" t="s">
        <v>981</v>
      </c>
      <c r="B306" s="146" t="s">
        <v>982</v>
      </c>
      <c r="C306" s="147" t="s">
        <v>216</v>
      </c>
      <c r="D306" s="148"/>
      <c r="E306" s="148">
        <v>12.99</v>
      </c>
      <c r="F306" s="148">
        <v>12.99</v>
      </c>
      <c r="G306" s="125">
        <v>9</v>
      </c>
    </row>
    <row r="307" spans="1:7" s="125" customFormat="1">
      <c r="A307" s="145" t="s">
        <v>983</v>
      </c>
      <c r="B307" s="146" t="s">
        <v>984</v>
      </c>
      <c r="C307" s="147" t="s">
        <v>216</v>
      </c>
      <c r="D307" s="148"/>
      <c r="E307" s="148">
        <v>22.27</v>
      </c>
      <c r="F307" s="148">
        <v>22.27</v>
      </c>
      <c r="G307" s="125">
        <v>9</v>
      </c>
    </row>
    <row r="308" spans="1:7" s="125" customFormat="1">
      <c r="A308" s="145" t="s">
        <v>985</v>
      </c>
      <c r="B308" s="146" t="s">
        <v>986</v>
      </c>
      <c r="C308" s="147" t="s">
        <v>31</v>
      </c>
      <c r="D308" s="148"/>
      <c r="E308" s="148">
        <v>11.14</v>
      </c>
      <c r="F308" s="148">
        <v>11.14</v>
      </c>
      <c r="G308" s="125">
        <v>9</v>
      </c>
    </row>
    <row r="309" spans="1:7" s="125" customFormat="1">
      <c r="A309" s="145" t="s">
        <v>987</v>
      </c>
      <c r="B309" s="146" t="s">
        <v>988</v>
      </c>
      <c r="C309" s="147" t="s">
        <v>31</v>
      </c>
      <c r="D309" s="148"/>
      <c r="E309" s="148">
        <v>2.5099999999999998</v>
      </c>
      <c r="F309" s="148">
        <v>2.5099999999999998</v>
      </c>
      <c r="G309" s="125">
        <v>9</v>
      </c>
    </row>
    <row r="310" spans="1:7" s="125" customFormat="1">
      <c r="A310" s="145" t="s">
        <v>989</v>
      </c>
      <c r="B310" s="146" t="s">
        <v>990</v>
      </c>
      <c r="C310" s="147"/>
      <c r="D310" s="148"/>
      <c r="E310" s="148"/>
      <c r="F310" s="148"/>
      <c r="G310" s="125">
        <v>5</v>
      </c>
    </row>
    <row r="311" spans="1:7" s="125" customFormat="1">
      <c r="A311" s="145" t="s">
        <v>991</v>
      </c>
      <c r="B311" s="146" t="s">
        <v>992</v>
      </c>
      <c r="C311" s="147" t="s">
        <v>216</v>
      </c>
      <c r="D311" s="148"/>
      <c r="E311" s="148">
        <v>46.97</v>
      </c>
      <c r="F311" s="148">
        <v>46.97</v>
      </c>
      <c r="G311" s="125">
        <v>9</v>
      </c>
    </row>
    <row r="312" spans="1:7" s="125" customFormat="1">
      <c r="A312" s="145" t="s">
        <v>993</v>
      </c>
      <c r="B312" s="146" t="s">
        <v>994</v>
      </c>
      <c r="C312" s="147" t="s">
        <v>216</v>
      </c>
      <c r="D312" s="148"/>
      <c r="E312" s="148">
        <v>3.72</v>
      </c>
      <c r="F312" s="148">
        <v>3.72</v>
      </c>
      <c r="G312" s="125">
        <v>9</v>
      </c>
    </row>
    <row r="313" spans="1:7" s="125" customFormat="1">
      <c r="A313" s="145" t="s">
        <v>995</v>
      </c>
      <c r="B313" s="146" t="s">
        <v>996</v>
      </c>
      <c r="C313" s="147" t="s">
        <v>31</v>
      </c>
      <c r="D313" s="148"/>
      <c r="E313" s="148">
        <v>3.45</v>
      </c>
      <c r="F313" s="148">
        <v>3.45</v>
      </c>
      <c r="G313" s="125">
        <v>9</v>
      </c>
    </row>
    <row r="314" spans="1:7" s="125" customFormat="1">
      <c r="A314" s="145" t="s">
        <v>997</v>
      </c>
      <c r="B314" s="146" t="s">
        <v>998</v>
      </c>
      <c r="C314" s="147" t="s">
        <v>31</v>
      </c>
      <c r="D314" s="148"/>
      <c r="E314" s="148">
        <v>0.84</v>
      </c>
      <c r="F314" s="148">
        <v>0.84</v>
      </c>
      <c r="G314" s="125">
        <v>9</v>
      </c>
    </row>
    <row r="315" spans="1:7" s="125" customFormat="1" ht="30">
      <c r="A315" s="145" t="s">
        <v>999</v>
      </c>
      <c r="B315" s="146" t="s">
        <v>1000</v>
      </c>
      <c r="C315" s="147" t="s">
        <v>216</v>
      </c>
      <c r="D315" s="148"/>
      <c r="E315" s="148">
        <v>41.66</v>
      </c>
      <c r="F315" s="148">
        <v>41.66</v>
      </c>
      <c r="G315" s="125">
        <v>9</v>
      </c>
    </row>
    <row r="316" spans="1:7" s="125" customFormat="1">
      <c r="A316" s="145" t="s">
        <v>1001</v>
      </c>
      <c r="B316" s="146" t="s">
        <v>1002</v>
      </c>
      <c r="C316" s="147"/>
      <c r="D316" s="148"/>
      <c r="E316" s="148"/>
      <c r="F316" s="148"/>
      <c r="G316" s="125">
        <v>5</v>
      </c>
    </row>
    <row r="317" spans="1:7" s="125" customFormat="1">
      <c r="A317" s="145" t="s">
        <v>1003</v>
      </c>
      <c r="B317" s="146" t="s">
        <v>1004</v>
      </c>
      <c r="C317" s="147" t="s">
        <v>216</v>
      </c>
      <c r="D317" s="148"/>
      <c r="E317" s="148">
        <v>10.39</v>
      </c>
      <c r="F317" s="148">
        <v>10.39</v>
      </c>
      <c r="G317" s="125">
        <v>9</v>
      </c>
    </row>
    <row r="318" spans="1:7" s="125" customFormat="1">
      <c r="A318" s="145" t="s">
        <v>1005</v>
      </c>
      <c r="B318" s="146" t="s">
        <v>1006</v>
      </c>
      <c r="C318" s="147" t="s">
        <v>216</v>
      </c>
      <c r="D318" s="148"/>
      <c r="E318" s="148">
        <v>5.56</v>
      </c>
      <c r="F318" s="148">
        <v>5.56</v>
      </c>
      <c r="G318" s="125">
        <v>9</v>
      </c>
    </row>
    <row r="319" spans="1:7" s="125" customFormat="1">
      <c r="A319" s="145" t="s">
        <v>1007</v>
      </c>
      <c r="B319" s="146" t="s">
        <v>1008</v>
      </c>
      <c r="C319" s="147" t="s">
        <v>216</v>
      </c>
      <c r="D319" s="148"/>
      <c r="E319" s="148">
        <v>4.1900000000000004</v>
      </c>
      <c r="F319" s="148">
        <v>4.1900000000000004</v>
      </c>
      <c r="G319" s="125">
        <v>9</v>
      </c>
    </row>
    <row r="320" spans="1:7" s="125" customFormat="1">
      <c r="A320" s="145" t="s">
        <v>1009</v>
      </c>
      <c r="B320" s="146" t="s">
        <v>1010</v>
      </c>
      <c r="C320" s="147"/>
      <c r="D320" s="148"/>
      <c r="E320" s="148"/>
      <c r="F320" s="148"/>
      <c r="G320" s="125">
        <v>5</v>
      </c>
    </row>
    <row r="321" spans="1:7" s="125" customFormat="1">
      <c r="A321" s="145" t="s">
        <v>1011</v>
      </c>
      <c r="B321" s="146" t="s">
        <v>1012</v>
      </c>
      <c r="C321" s="147" t="s">
        <v>24</v>
      </c>
      <c r="D321" s="148"/>
      <c r="E321" s="148">
        <v>18.559999999999999</v>
      </c>
      <c r="F321" s="148">
        <v>18.559999999999999</v>
      </c>
      <c r="G321" s="125">
        <v>9</v>
      </c>
    </row>
    <row r="322" spans="1:7" s="125" customFormat="1" ht="30">
      <c r="A322" s="145" t="s">
        <v>1013</v>
      </c>
      <c r="B322" s="146" t="s">
        <v>1014</v>
      </c>
      <c r="C322" s="147" t="s">
        <v>31</v>
      </c>
      <c r="D322" s="148"/>
      <c r="E322" s="148">
        <v>1.43</v>
      </c>
      <c r="F322" s="148">
        <v>1.43</v>
      </c>
      <c r="G322" s="125">
        <v>9</v>
      </c>
    </row>
    <row r="323" spans="1:7" s="125" customFormat="1" ht="30">
      <c r="A323" s="145" t="s">
        <v>1015</v>
      </c>
      <c r="B323" s="146" t="s">
        <v>1016</v>
      </c>
      <c r="C323" s="147" t="s">
        <v>31</v>
      </c>
      <c r="D323" s="148"/>
      <c r="E323" s="148">
        <v>11.14</v>
      </c>
      <c r="F323" s="148">
        <v>11.14</v>
      </c>
      <c r="G323" s="125">
        <v>9</v>
      </c>
    </row>
    <row r="324" spans="1:7" s="125" customFormat="1" ht="30">
      <c r="A324" s="145" t="s">
        <v>1017</v>
      </c>
      <c r="B324" s="146" t="s">
        <v>1018</v>
      </c>
      <c r="C324" s="147" t="s">
        <v>216</v>
      </c>
      <c r="D324" s="148"/>
      <c r="E324" s="148">
        <v>5.03</v>
      </c>
      <c r="F324" s="148">
        <v>5.03</v>
      </c>
      <c r="G324" s="125">
        <v>9</v>
      </c>
    </row>
    <row r="325" spans="1:7" s="125" customFormat="1">
      <c r="A325" s="145" t="s">
        <v>1019</v>
      </c>
      <c r="B325" s="146" t="s">
        <v>1020</v>
      </c>
      <c r="C325" s="147" t="s">
        <v>216</v>
      </c>
      <c r="D325" s="148"/>
      <c r="E325" s="148">
        <v>16.7</v>
      </c>
      <c r="F325" s="148">
        <v>16.7</v>
      </c>
      <c r="G325" s="125">
        <v>9</v>
      </c>
    </row>
    <row r="326" spans="1:7" s="125" customFormat="1">
      <c r="A326" s="145" t="s">
        <v>1021</v>
      </c>
      <c r="B326" s="146" t="s">
        <v>1022</v>
      </c>
      <c r="C326" s="147"/>
      <c r="D326" s="148"/>
      <c r="E326" s="148"/>
      <c r="F326" s="148"/>
      <c r="G326" s="125">
        <v>5</v>
      </c>
    </row>
    <row r="327" spans="1:7" s="125" customFormat="1">
      <c r="A327" s="145" t="s">
        <v>39</v>
      </c>
      <c r="B327" s="146" t="s">
        <v>1023</v>
      </c>
      <c r="C327" s="147" t="s">
        <v>216</v>
      </c>
      <c r="D327" s="148"/>
      <c r="E327" s="148">
        <v>25.98</v>
      </c>
      <c r="F327" s="148">
        <v>25.98</v>
      </c>
      <c r="G327" s="125">
        <v>9</v>
      </c>
    </row>
    <row r="328" spans="1:7" s="125" customFormat="1">
      <c r="A328" s="145" t="s">
        <v>1024</v>
      </c>
      <c r="B328" s="146" t="s">
        <v>1025</v>
      </c>
      <c r="C328" s="147" t="s">
        <v>24</v>
      </c>
      <c r="D328" s="148"/>
      <c r="E328" s="148">
        <v>22.22</v>
      </c>
      <c r="F328" s="148">
        <v>22.22</v>
      </c>
      <c r="G328" s="125">
        <v>9</v>
      </c>
    </row>
    <row r="329" spans="1:7" s="125" customFormat="1" ht="30">
      <c r="A329" s="145" t="s">
        <v>292</v>
      </c>
      <c r="B329" s="146" t="s">
        <v>1026</v>
      </c>
      <c r="C329" s="147" t="s">
        <v>31</v>
      </c>
      <c r="D329" s="148"/>
      <c r="E329" s="148">
        <v>8.91</v>
      </c>
      <c r="F329" s="148">
        <v>8.91</v>
      </c>
      <c r="G329" s="125">
        <v>9</v>
      </c>
    </row>
    <row r="330" spans="1:7" s="125" customFormat="1">
      <c r="A330" s="145" t="s">
        <v>243</v>
      </c>
      <c r="B330" s="146" t="s">
        <v>1027</v>
      </c>
      <c r="C330" s="147" t="s">
        <v>31</v>
      </c>
      <c r="D330" s="148"/>
      <c r="E330" s="148">
        <v>6.11</v>
      </c>
      <c r="F330" s="148">
        <v>6.11</v>
      </c>
      <c r="G330" s="125">
        <v>9</v>
      </c>
    </row>
    <row r="331" spans="1:7" s="125" customFormat="1">
      <c r="A331" s="145" t="s">
        <v>308</v>
      </c>
      <c r="B331" s="146" t="s">
        <v>1028</v>
      </c>
      <c r="C331" s="147" t="s">
        <v>216</v>
      </c>
      <c r="D331" s="148"/>
      <c r="E331" s="148">
        <v>25.98</v>
      </c>
      <c r="F331" s="148">
        <v>25.98</v>
      </c>
      <c r="G331" s="125">
        <v>9</v>
      </c>
    </row>
    <row r="332" spans="1:7" s="125" customFormat="1">
      <c r="A332" s="145" t="s">
        <v>1029</v>
      </c>
      <c r="B332" s="146" t="s">
        <v>1030</v>
      </c>
      <c r="C332" s="147" t="s">
        <v>31</v>
      </c>
      <c r="D332" s="148"/>
      <c r="E332" s="148">
        <v>29.69</v>
      </c>
      <c r="F332" s="148">
        <v>29.69</v>
      </c>
      <c r="G332" s="125">
        <v>9</v>
      </c>
    </row>
    <row r="333" spans="1:7" s="125" customFormat="1" ht="30">
      <c r="A333" s="145" t="s">
        <v>1031</v>
      </c>
      <c r="B333" s="146" t="s">
        <v>1032</v>
      </c>
      <c r="C333" s="147" t="s">
        <v>24</v>
      </c>
      <c r="D333" s="148"/>
      <c r="E333" s="148">
        <v>21.78</v>
      </c>
      <c r="F333" s="148">
        <v>21.78</v>
      </c>
      <c r="G333" s="125">
        <v>9</v>
      </c>
    </row>
    <row r="334" spans="1:7" s="125" customFormat="1">
      <c r="A334" s="145" t="s">
        <v>178</v>
      </c>
      <c r="B334" s="146" t="s">
        <v>1033</v>
      </c>
      <c r="C334" s="147" t="s">
        <v>216</v>
      </c>
      <c r="D334" s="148"/>
      <c r="E334" s="148">
        <v>3.53</v>
      </c>
      <c r="F334" s="148">
        <v>3.53</v>
      </c>
      <c r="G334" s="125">
        <v>9</v>
      </c>
    </row>
    <row r="335" spans="1:7" s="125" customFormat="1">
      <c r="A335" s="145" t="s">
        <v>1034</v>
      </c>
      <c r="B335" s="146" t="s">
        <v>1035</v>
      </c>
      <c r="C335" s="147"/>
      <c r="D335" s="148"/>
      <c r="E335" s="148"/>
      <c r="F335" s="148"/>
      <c r="G335" s="125">
        <v>5</v>
      </c>
    </row>
    <row r="336" spans="1:7" s="125" customFormat="1">
      <c r="A336" s="145" t="s">
        <v>1036</v>
      </c>
      <c r="B336" s="146" t="s">
        <v>1037</v>
      </c>
      <c r="C336" s="147" t="s">
        <v>24</v>
      </c>
      <c r="D336" s="148"/>
      <c r="E336" s="148">
        <v>10.18</v>
      </c>
      <c r="F336" s="148">
        <v>10.18</v>
      </c>
      <c r="G336" s="125">
        <v>9</v>
      </c>
    </row>
    <row r="337" spans="1:7" s="125" customFormat="1">
      <c r="A337" s="145" t="s">
        <v>1038</v>
      </c>
      <c r="B337" s="146" t="s">
        <v>1039</v>
      </c>
      <c r="C337" s="147" t="s">
        <v>24</v>
      </c>
      <c r="D337" s="148"/>
      <c r="E337" s="148">
        <v>4.07</v>
      </c>
      <c r="F337" s="148">
        <v>4.07</v>
      </c>
      <c r="G337" s="125">
        <v>9</v>
      </c>
    </row>
    <row r="338" spans="1:7" s="125" customFormat="1">
      <c r="A338" s="145" t="s">
        <v>1040</v>
      </c>
      <c r="B338" s="146" t="s">
        <v>1041</v>
      </c>
      <c r="C338" s="147" t="s">
        <v>24</v>
      </c>
      <c r="D338" s="148"/>
      <c r="E338" s="148">
        <v>2.04</v>
      </c>
      <c r="F338" s="148">
        <v>2.04</v>
      </c>
      <c r="G338" s="125">
        <v>9</v>
      </c>
    </row>
    <row r="339" spans="1:7" s="125" customFormat="1" ht="30">
      <c r="A339" s="145" t="s">
        <v>1042</v>
      </c>
      <c r="B339" s="146" t="s">
        <v>1043</v>
      </c>
      <c r="C339" s="147" t="s">
        <v>24</v>
      </c>
      <c r="D339" s="148"/>
      <c r="E339" s="148">
        <v>16.61</v>
      </c>
      <c r="F339" s="148">
        <v>16.61</v>
      </c>
      <c r="G339" s="125">
        <v>9</v>
      </c>
    </row>
    <row r="340" spans="1:7" s="125" customFormat="1">
      <c r="A340" s="145" t="s">
        <v>1044</v>
      </c>
      <c r="B340" s="146" t="s">
        <v>1045</v>
      </c>
      <c r="C340" s="147"/>
      <c r="D340" s="148"/>
      <c r="E340" s="148"/>
      <c r="F340" s="148"/>
      <c r="G340" s="125">
        <v>5</v>
      </c>
    </row>
    <row r="341" spans="1:7" s="125" customFormat="1">
      <c r="A341" s="145" t="s">
        <v>1046</v>
      </c>
      <c r="B341" s="146" t="s">
        <v>1047</v>
      </c>
      <c r="C341" s="147" t="s">
        <v>24</v>
      </c>
      <c r="D341" s="148"/>
      <c r="E341" s="148">
        <v>37.86</v>
      </c>
      <c r="F341" s="148">
        <v>37.86</v>
      </c>
      <c r="G341" s="125">
        <v>9</v>
      </c>
    </row>
    <row r="342" spans="1:7" s="125" customFormat="1">
      <c r="A342" s="145" t="s">
        <v>1048</v>
      </c>
      <c r="B342" s="146" t="s">
        <v>1049</v>
      </c>
      <c r="C342" s="147" t="s">
        <v>216</v>
      </c>
      <c r="D342" s="148"/>
      <c r="E342" s="148">
        <v>51.95</v>
      </c>
      <c r="F342" s="148">
        <v>51.95</v>
      </c>
      <c r="G342" s="125">
        <v>9</v>
      </c>
    </row>
    <row r="343" spans="1:7" s="125" customFormat="1">
      <c r="A343" s="145" t="s">
        <v>1050</v>
      </c>
      <c r="B343" s="146" t="s">
        <v>1051</v>
      </c>
      <c r="C343" s="147" t="s">
        <v>24</v>
      </c>
      <c r="D343" s="148"/>
      <c r="E343" s="148">
        <v>12.22</v>
      </c>
      <c r="F343" s="148">
        <v>12.22</v>
      </c>
      <c r="G343" s="125">
        <v>9</v>
      </c>
    </row>
    <row r="344" spans="1:7" s="125" customFormat="1">
      <c r="A344" s="145" t="s">
        <v>1052</v>
      </c>
      <c r="B344" s="146" t="s">
        <v>1053</v>
      </c>
      <c r="C344" s="147" t="s">
        <v>24</v>
      </c>
      <c r="D344" s="148"/>
      <c r="E344" s="148">
        <v>5.09</v>
      </c>
      <c r="F344" s="148">
        <v>5.09</v>
      </c>
      <c r="G344" s="125">
        <v>9</v>
      </c>
    </row>
    <row r="345" spans="1:7" s="125" customFormat="1">
      <c r="A345" s="145" t="s">
        <v>1054</v>
      </c>
      <c r="B345" s="146" t="s">
        <v>1055</v>
      </c>
      <c r="C345" s="147" t="s">
        <v>24</v>
      </c>
      <c r="D345" s="148"/>
      <c r="E345" s="148">
        <v>48.04</v>
      </c>
      <c r="F345" s="148">
        <v>48.04</v>
      </c>
      <c r="G345" s="125">
        <v>9</v>
      </c>
    </row>
    <row r="346" spans="1:7" s="125" customFormat="1">
      <c r="A346" s="145" t="s">
        <v>1056</v>
      </c>
      <c r="B346" s="146" t="s">
        <v>1057</v>
      </c>
      <c r="C346" s="147" t="s">
        <v>24</v>
      </c>
      <c r="D346" s="148"/>
      <c r="E346" s="148">
        <v>27.76</v>
      </c>
      <c r="F346" s="148">
        <v>27.76</v>
      </c>
      <c r="G346" s="125">
        <v>9</v>
      </c>
    </row>
    <row r="347" spans="1:7" s="125" customFormat="1">
      <c r="A347" s="145" t="s">
        <v>1058</v>
      </c>
      <c r="B347" s="146" t="s">
        <v>1059</v>
      </c>
      <c r="C347" s="147" t="s">
        <v>24</v>
      </c>
      <c r="D347" s="148"/>
      <c r="E347" s="148">
        <v>27.76</v>
      </c>
      <c r="F347" s="148">
        <v>27.76</v>
      </c>
      <c r="G347" s="125">
        <v>9</v>
      </c>
    </row>
    <row r="348" spans="1:7" s="125" customFormat="1">
      <c r="A348" s="145" t="s">
        <v>1060</v>
      </c>
      <c r="B348" s="146" t="s">
        <v>1061</v>
      </c>
      <c r="C348" s="147" t="s">
        <v>24</v>
      </c>
      <c r="D348" s="148"/>
      <c r="E348" s="148">
        <v>6.56</v>
      </c>
      <c r="F348" s="148">
        <v>6.56</v>
      </c>
      <c r="G348" s="125">
        <v>9</v>
      </c>
    </row>
    <row r="349" spans="1:7" s="125" customFormat="1">
      <c r="A349" s="145" t="s">
        <v>1062</v>
      </c>
      <c r="B349" s="146" t="s">
        <v>1063</v>
      </c>
      <c r="C349" s="147" t="s">
        <v>24</v>
      </c>
      <c r="D349" s="148"/>
      <c r="E349" s="148">
        <v>10.1</v>
      </c>
      <c r="F349" s="148">
        <v>10.1</v>
      </c>
      <c r="G349" s="125">
        <v>9</v>
      </c>
    </row>
    <row r="350" spans="1:7" s="125" customFormat="1">
      <c r="A350" s="145" t="s">
        <v>1064</v>
      </c>
      <c r="B350" s="146" t="s">
        <v>1065</v>
      </c>
      <c r="C350" s="147" t="s">
        <v>24</v>
      </c>
      <c r="D350" s="148"/>
      <c r="E350" s="148">
        <v>19.18</v>
      </c>
      <c r="F350" s="148">
        <v>19.18</v>
      </c>
      <c r="G350" s="125">
        <v>9</v>
      </c>
    </row>
    <row r="351" spans="1:7" s="125" customFormat="1">
      <c r="A351" s="145" t="s">
        <v>1066</v>
      </c>
      <c r="B351" s="146" t="s">
        <v>1067</v>
      </c>
      <c r="C351" s="147"/>
      <c r="D351" s="148"/>
      <c r="E351" s="148"/>
      <c r="F351" s="148"/>
      <c r="G351" s="125">
        <v>5</v>
      </c>
    </row>
    <row r="352" spans="1:7" s="125" customFormat="1">
      <c r="A352" s="145" t="s">
        <v>207</v>
      </c>
      <c r="B352" s="146" t="s">
        <v>1068</v>
      </c>
      <c r="C352" s="147" t="s">
        <v>24</v>
      </c>
      <c r="D352" s="148"/>
      <c r="E352" s="148">
        <v>79.849999999999994</v>
      </c>
      <c r="F352" s="148">
        <v>79.849999999999994</v>
      </c>
      <c r="G352" s="125">
        <v>9</v>
      </c>
    </row>
    <row r="353" spans="1:7" s="125" customFormat="1">
      <c r="A353" s="145" t="s">
        <v>1069</v>
      </c>
      <c r="B353" s="146" t="s">
        <v>1070</v>
      </c>
      <c r="C353" s="147" t="s">
        <v>24</v>
      </c>
      <c r="D353" s="148"/>
      <c r="E353" s="148">
        <v>62.99</v>
      </c>
      <c r="F353" s="148">
        <v>62.99</v>
      </c>
      <c r="G353" s="125">
        <v>9</v>
      </c>
    </row>
    <row r="354" spans="1:7" s="125" customFormat="1">
      <c r="A354" s="145" t="s">
        <v>1071</v>
      </c>
      <c r="B354" s="146" t="s">
        <v>1072</v>
      </c>
      <c r="C354" s="147"/>
      <c r="D354" s="148"/>
      <c r="E354" s="148"/>
      <c r="F354" s="148"/>
      <c r="G354" s="125">
        <v>5</v>
      </c>
    </row>
    <row r="355" spans="1:7" s="125" customFormat="1">
      <c r="A355" s="145" t="s">
        <v>1073</v>
      </c>
      <c r="B355" s="146" t="s">
        <v>1074</v>
      </c>
      <c r="C355" s="147" t="s">
        <v>216</v>
      </c>
      <c r="D355" s="148"/>
      <c r="E355" s="148">
        <v>5.03</v>
      </c>
      <c r="F355" s="148">
        <v>5.03</v>
      </c>
      <c r="G355" s="125">
        <v>9</v>
      </c>
    </row>
    <row r="356" spans="1:7" s="125" customFormat="1">
      <c r="A356" s="145" t="s">
        <v>1075</v>
      </c>
      <c r="B356" s="146" t="s">
        <v>1076</v>
      </c>
      <c r="C356" s="147" t="s">
        <v>216</v>
      </c>
      <c r="D356" s="148"/>
      <c r="E356" s="148">
        <v>0.84</v>
      </c>
      <c r="F356" s="148">
        <v>0.84</v>
      </c>
      <c r="G356" s="125">
        <v>9</v>
      </c>
    </row>
    <row r="357" spans="1:7" s="125" customFormat="1">
      <c r="A357" s="145" t="s">
        <v>1077</v>
      </c>
      <c r="B357" s="146" t="s">
        <v>1078</v>
      </c>
      <c r="C357" s="147"/>
      <c r="D357" s="148"/>
      <c r="E357" s="148"/>
      <c r="F357" s="148"/>
      <c r="G357" s="125">
        <v>5</v>
      </c>
    </row>
    <row r="358" spans="1:7" s="125" customFormat="1" ht="30">
      <c r="A358" s="145" t="s">
        <v>1079</v>
      </c>
      <c r="B358" s="146" t="s">
        <v>1080</v>
      </c>
      <c r="C358" s="147" t="s">
        <v>216</v>
      </c>
      <c r="D358" s="148"/>
      <c r="E358" s="148">
        <v>12.62</v>
      </c>
      <c r="F358" s="148">
        <v>12.62</v>
      </c>
      <c r="G358" s="125">
        <v>9</v>
      </c>
    </row>
    <row r="359" spans="1:7" s="125" customFormat="1">
      <c r="A359" s="145" t="s">
        <v>1081</v>
      </c>
      <c r="B359" s="146" t="s">
        <v>1082</v>
      </c>
      <c r="C359" s="147" t="s">
        <v>216</v>
      </c>
      <c r="D359" s="148"/>
      <c r="E359" s="148">
        <v>37.11</v>
      </c>
      <c r="F359" s="148">
        <v>37.11</v>
      </c>
      <c r="G359" s="125">
        <v>9</v>
      </c>
    </row>
    <row r="360" spans="1:7" s="125" customFormat="1">
      <c r="A360" s="145" t="s">
        <v>1083</v>
      </c>
      <c r="B360" s="146" t="s">
        <v>1084</v>
      </c>
      <c r="C360" s="147"/>
      <c r="D360" s="148"/>
      <c r="E360" s="148"/>
      <c r="F360" s="148"/>
      <c r="G360" s="125">
        <v>5</v>
      </c>
    </row>
    <row r="361" spans="1:7" s="125" customFormat="1" ht="30">
      <c r="A361" s="145" t="s">
        <v>1085</v>
      </c>
      <c r="B361" s="146" t="s">
        <v>1086</v>
      </c>
      <c r="C361" s="147" t="s">
        <v>24</v>
      </c>
      <c r="D361" s="148"/>
      <c r="E361" s="148">
        <v>16.8</v>
      </c>
      <c r="F361" s="148">
        <v>16.8</v>
      </c>
      <c r="G361" s="125">
        <v>9</v>
      </c>
    </row>
    <row r="362" spans="1:7" s="125" customFormat="1" ht="30">
      <c r="A362" s="145" t="s">
        <v>1087</v>
      </c>
      <c r="B362" s="146" t="s">
        <v>1088</v>
      </c>
      <c r="C362" s="147" t="s">
        <v>24</v>
      </c>
      <c r="D362" s="148"/>
      <c r="E362" s="148">
        <v>62.99</v>
      </c>
      <c r="F362" s="148">
        <v>62.99</v>
      </c>
      <c r="G362" s="125">
        <v>9</v>
      </c>
    </row>
    <row r="363" spans="1:7" s="125" customFormat="1">
      <c r="A363" s="145" t="s">
        <v>1089</v>
      </c>
      <c r="B363" s="146" t="s">
        <v>1090</v>
      </c>
      <c r="C363" s="147" t="s">
        <v>24</v>
      </c>
      <c r="D363" s="148"/>
      <c r="E363" s="148">
        <v>21</v>
      </c>
      <c r="F363" s="148">
        <v>21</v>
      </c>
      <c r="G363" s="125">
        <v>9</v>
      </c>
    </row>
    <row r="364" spans="1:7" s="125" customFormat="1">
      <c r="A364" s="145" t="s">
        <v>1091</v>
      </c>
      <c r="B364" s="146" t="s">
        <v>1092</v>
      </c>
      <c r="C364" s="147" t="s">
        <v>31</v>
      </c>
      <c r="D364" s="148"/>
      <c r="E364" s="148">
        <v>16.8</v>
      </c>
      <c r="F364" s="148">
        <v>16.8</v>
      </c>
      <c r="G364" s="125">
        <v>9</v>
      </c>
    </row>
    <row r="365" spans="1:7" s="125" customFormat="1">
      <c r="A365" s="145" t="s">
        <v>1093</v>
      </c>
      <c r="B365" s="146" t="s">
        <v>1094</v>
      </c>
      <c r="C365" s="147" t="s">
        <v>24</v>
      </c>
      <c r="D365" s="148"/>
      <c r="E365" s="148">
        <v>6.3</v>
      </c>
      <c r="F365" s="148">
        <v>6.3</v>
      </c>
      <c r="G365" s="125">
        <v>9</v>
      </c>
    </row>
    <row r="366" spans="1:7" s="125" customFormat="1">
      <c r="A366" s="145" t="s">
        <v>1095</v>
      </c>
      <c r="B366" s="146" t="s">
        <v>1096</v>
      </c>
      <c r="C366" s="147" t="s">
        <v>24</v>
      </c>
      <c r="D366" s="148"/>
      <c r="E366" s="148">
        <v>6.3</v>
      </c>
      <c r="F366" s="148">
        <v>6.3</v>
      </c>
      <c r="G366" s="125">
        <v>9</v>
      </c>
    </row>
    <row r="367" spans="1:7" s="125" customFormat="1">
      <c r="A367" s="145" t="s">
        <v>1097</v>
      </c>
      <c r="B367" s="146" t="s">
        <v>1098</v>
      </c>
      <c r="C367" s="147" t="s">
        <v>24</v>
      </c>
      <c r="D367" s="148"/>
      <c r="E367" s="148">
        <v>41.99</v>
      </c>
      <c r="F367" s="148">
        <v>41.99</v>
      </c>
      <c r="G367" s="125">
        <v>9</v>
      </c>
    </row>
    <row r="368" spans="1:7" s="125" customFormat="1">
      <c r="A368" s="145" t="s">
        <v>1099</v>
      </c>
      <c r="B368" s="146" t="s">
        <v>1100</v>
      </c>
      <c r="C368" s="147" t="s">
        <v>24</v>
      </c>
      <c r="D368" s="148"/>
      <c r="E368" s="148">
        <v>21</v>
      </c>
      <c r="F368" s="148">
        <v>21</v>
      </c>
      <c r="G368" s="125">
        <v>9</v>
      </c>
    </row>
    <row r="369" spans="1:7" s="125" customFormat="1">
      <c r="A369" s="145" t="s">
        <v>1101</v>
      </c>
      <c r="B369" s="146" t="s">
        <v>1102</v>
      </c>
      <c r="C369" s="147" t="s">
        <v>24</v>
      </c>
      <c r="D369" s="148"/>
      <c r="E369" s="148">
        <v>18.899999999999999</v>
      </c>
      <c r="F369" s="148">
        <v>18.899999999999999</v>
      </c>
      <c r="G369" s="125">
        <v>9</v>
      </c>
    </row>
    <row r="370" spans="1:7" s="125" customFormat="1">
      <c r="A370" s="145" t="s">
        <v>1103</v>
      </c>
      <c r="B370" s="146" t="s">
        <v>1104</v>
      </c>
      <c r="C370" s="147" t="s">
        <v>24</v>
      </c>
      <c r="D370" s="148"/>
      <c r="E370" s="148">
        <v>16.8</v>
      </c>
      <c r="F370" s="148">
        <v>16.8</v>
      </c>
      <c r="G370" s="125">
        <v>9</v>
      </c>
    </row>
    <row r="371" spans="1:7" s="125" customFormat="1">
      <c r="A371" s="145" t="s">
        <v>1105</v>
      </c>
      <c r="B371" s="146" t="s">
        <v>1106</v>
      </c>
      <c r="C371" s="147" t="s">
        <v>24</v>
      </c>
      <c r="D371" s="148"/>
      <c r="E371" s="148">
        <v>16.8</v>
      </c>
      <c r="F371" s="148">
        <v>16.8</v>
      </c>
      <c r="G371" s="125">
        <v>9</v>
      </c>
    </row>
    <row r="372" spans="1:7" s="125" customFormat="1">
      <c r="A372" s="145" t="s">
        <v>1107</v>
      </c>
      <c r="B372" s="146" t="s">
        <v>1108</v>
      </c>
      <c r="C372" s="147" t="s">
        <v>24</v>
      </c>
      <c r="D372" s="148"/>
      <c r="E372" s="148">
        <v>12.6</v>
      </c>
      <c r="F372" s="148">
        <v>12.6</v>
      </c>
      <c r="G372" s="125">
        <v>9</v>
      </c>
    </row>
    <row r="373" spans="1:7" s="125" customFormat="1">
      <c r="A373" s="145" t="s">
        <v>1109</v>
      </c>
      <c r="B373" s="146" t="s">
        <v>1110</v>
      </c>
      <c r="C373" s="147"/>
      <c r="D373" s="148"/>
      <c r="E373" s="148"/>
      <c r="F373" s="148"/>
      <c r="G373" s="125">
        <v>5</v>
      </c>
    </row>
    <row r="374" spans="1:7" s="125" customFormat="1">
      <c r="A374" s="145" t="s">
        <v>1111</v>
      </c>
      <c r="B374" s="146" t="s">
        <v>1112</v>
      </c>
      <c r="C374" s="147" t="s">
        <v>24</v>
      </c>
      <c r="D374" s="148"/>
      <c r="E374" s="148">
        <v>10.5</v>
      </c>
      <c r="F374" s="148">
        <v>10.5</v>
      </c>
      <c r="G374" s="125">
        <v>9</v>
      </c>
    </row>
    <row r="375" spans="1:7" s="125" customFormat="1">
      <c r="A375" s="145" t="s">
        <v>1113</v>
      </c>
      <c r="B375" s="146" t="s">
        <v>1114</v>
      </c>
      <c r="C375" s="147" t="s">
        <v>31</v>
      </c>
      <c r="D375" s="148"/>
      <c r="E375" s="148">
        <v>14.69</v>
      </c>
      <c r="F375" s="148">
        <v>14.69</v>
      </c>
      <c r="G375" s="125">
        <v>9</v>
      </c>
    </row>
    <row r="376" spans="1:7" s="125" customFormat="1" ht="30">
      <c r="A376" s="145" t="s">
        <v>1115</v>
      </c>
      <c r="B376" s="146" t="s">
        <v>1116</v>
      </c>
      <c r="C376" s="147" t="s">
        <v>24</v>
      </c>
      <c r="D376" s="148"/>
      <c r="E376" s="148">
        <v>209.95</v>
      </c>
      <c r="F376" s="148">
        <v>209.95</v>
      </c>
      <c r="G376" s="125">
        <v>9</v>
      </c>
    </row>
    <row r="377" spans="1:7" s="125" customFormat="1" ht="30">
      <c r="A377" s="145" t="s">
        <v>1117</v>
      </c>
      <c r="B377" s="146" t="s">
        <v>1118</v>
      </c>
      <c r="C377" s="147" t="s">
        <v>24</v>
      </c>
      <c r="D377" s="148"/>
      <c r="E377" s="148">
        <v>167.96</v>
      </c>
      <c r="F377" s="148">
        <v>167.96</v>
      </c>
      <c r="G377" s="125">
        <v>9</v>
      </c>
    </row>
    <row r="378" spans="1:7" s="125" customFormat="1">
      <c r="A378" s="145" t="s">
        <v>1119</v>
      </c>
      <c r="B378" s="146" t="s">
        <v>1120</v>
      </c>
      <c r="C378" s="147" t="s">
        <v>24</v>
      </c>
      <c r="D378" s="148"/>
      <c r="E378" s="148">
        <v>83.98</v>
      </c>
      <c r="F378" s="148">
        <v>83.98</v>
      </c>
      <c r="G378" s="125">
        <v>9</v>
      </c>
    </row>
    <row r="379" spans="1:7" s="125" customFormat="1">
      <c r="A379" s="145" t="s">
        <v>1121</v>
      </c>
      <c r="B379" s="146" t="s">
        <v>1122</v>
      </c>
      <c r="C379" s="147" t="s">
        <v>24</v>
      </c>
      <c r="D379" s="148"/>
      <c r="E379" s="148">
        <v>46.12</v>
      </c>
      <c r="F379" s="148">
        <v>46.12</v>
      </c>
      <c r="G379" s="125">
        <v>9</v>
      </c>
    </row>
    <row r="380" spans="1:7" s="125" customFormat="1">
      <c r="A380" s="145" t="s">
        <v>1123</v>
      </c>
      <c r="B380" s="146" t="s">
        <v>1124</v>
      </c>
      <c r="C380" s="147" t="s">
        <v>24</v>
      </c>
      <c r="D380" s="148"/>
      <c r="E380" s="148">
        <v>6.31</v>
      </c>
      <c r="F380" s="148">
        <v>6.31</v>
      </c>
      <c r="G380" s="125">
        <v>9</v>
      </c>
    </row>
    <row r="381" spans="1:7" s="125" customFormat="1">
      <c r="A381" s="145" t="s">
        <v>1125</v>
      </c>
      <c r="B381" s="146" t="s">
        <v>1126</v>
      </c>
      <c r="C381" s="147" t="s">
        <v>24</v>
      </c>
      <c r="D381" s="148"/>
      <c r="E381" s="148">
        <v>7.57</v>
      </c>
      <c r="F381" s="148">
        <v>7.57</v>
      </c>
      <c r="G381" s="125">
        <v>9</v>
      </c>
    </row>
    <row r="382" spans="1:7" s="125" customFormat="1">
      <c r="A382" s="145" t="s">
        <v>1127</v>
      </c>
      <c r="B382" s="146" t="s">
        <v>1128</v>
      </c>
      <c r="C382" s="147" t="s">
        <v>24</v>
      </c>
      <c r="D382" s="148"/>
      <c r="E382" s="148">
        <v>46.12</v>
      </c>
      <c r="F382" s="148">
        <v>46.12</v>
      </c>
      <c r="G382" s="125">
        <v>9</v>
      </c>
    </row>
    <row r="383" spans="1:7" s="125" customFormat="1">
      <c r="A383" s="145" t="s">
        <v>1129</v>
      </c>
      <c r="B383" s="146" t="s">
        <v>1130</v>
      </c>
      <c r="C383" s="147" t="s">
        <v>31</v>
      </c>
      <c r="D383" s="148"/>
      <c r="E383" s="148">
        <v>10.5</v>
      </c>
      <c r="F383" s="148">
        <v>10.5</v>
      </c>
      <c r="G383" s="125">
        <v>9</v>
      </c>
    </row>
    <row r="384" spans="1:7" s="125" customFormat="1">
      <c r="A384" s="145" t="s">
        <v>1131</v>
      </c>
      <c r="B384" s="146" t="s">
        <v>1132</v>
      </c>
      <c r="C384" s="147" t="s">
        <v>24</v>
      </c>
      <c r="D384" s="148"/>
      <c r="E384" s="148">
        <v>21</v>
      </c>
      <c r="F384" s="148">
        <v>21</v>
      </c>
      <c r="G384" s="125">
        <v>9</v>
      </c>
    </row>
    <row r="385" spans="1:7" s="125" customFormat="1">
      <c r="A385" s="145" t="s">
        <v>1133</v>
      </c>
      <c r="B385" s="146" t="s">
        <v>1134</v>
      </c>
      <c r="C385" s="147" t="s">
        <v>24</v>
      </c>
      <c r="D385" s="148"/>
      <c r="E385" s="148">
        <v>16.8</v>
      </c>
      <c r="F385" s="148">
        <v>16.8</v>
      </c>
      <c r="G385" s="125">
        <v>9</v>
      </c>
    </row>
    <row r="386" spans="1:7" s="125" customFormat="1">
      <c r="A386" s="145" t="s">
        <v>1135</v>
      </c>
      <c r="B386" s="146" t="s">
        <v>1136</v>
      </c>
      <c r="C386" s="147" t="s">
        <v>24</v>
      </c>
      <c r="D386" s="148"/>
      <c r="E386" s="148">
        <v>25.19</v>
      </c>
      <c r="F386" s="148">
        <v>25.19</v>
      </c>
      <c r="G386" s="125">
        <v>9</v>
      </c>
    </row>
    <row r="387" spans="1:7" s="125" customFormat="1">
      <c r="A387" s="145" t="s">
        <v>1137</v>
      </c>
      <c r="B387" s="146" t="s">
        <v>1138</v>
      </c>
      <c r="C387" s="147" t="s">
        <v>24</v>
      </c>
      <c r="D387" s="148"/>
      <c r="E387" s="148">
        <v>21</v>
      </c>
      <c r="F387" s="148">
        <v>21</v>
      </c>
      <c r="G387" s="125">
        <v>9</v>
      </c>
    </row>
    <row r="388" spans="1:7" s="125" customFormat="1" ht="30">
      <c r="A388" s="145" t="s">
        <v>1139</v>
      </c>
      <c r="B388" s="146" t="s">
        <v>1140</v>
      </c>
      <c r="C388" s="147" t="s">
        <v>24</v>
      </c>
      <c r="D388" s="148"/>
      <c r="E388" s="148">
        <v>41.99</v>
      </c>
      <c r="F388" s="148">
        <v>41.99</v>
      </c>
      <c r="G388" s="125">
        <v>9</v>
      </c>
    </row>
    <row r="389" spans="1:7" s="125" customFormat="1">
      <c r="A389" s="145" t="s">
        <v>1141</v>
      </c>
      <c r="B389" s="146" t="s">
        <v>1142</v>
      </c>
      <c r="C389" s="147" t="s">
        <v>24</v>
      </c>
      <c r="D389" s="148"/>
      <c r="E389" s="148">
        <v>62.99</v>
      </c>
      <c r="F389" s="148">
        <v>62.99</v>
      </c>
      <c r="G389" s="125">
        <v>9</v>
      </c>
    </row>
    <row r="390" spans="1:7" s="125" customFormat="1" ht="30">
      <c r="A390" s="145" t="s">
        <v>1143</v>
      </c>
      <c r="B390" s="146" t="s">
        <v>1144</v>
      </c>
      <c r="C390" s="147" t="s">
        <v>24</v>
      </c>
      <c r="D390" s="148"/>
      <c r="E390" s="148">
        <v>117.48</v>
      </c>
      <c r="F390" s="148">
        <v>117.48</v>
      </c>
      <c r="G390" s="125">
        <v>9</v>
      </c>
    </row>
    <row r="391" spans="1:7" s="125" customFormat="1">
      <c r="A391" s="145" t="s">
        <v>1145</v>
      </c>
      <c r="B391" s="146" t="s">
        <v>1146</v>
      </c>
      <c r="C391" s="147" t="s">
        <v>24</v>
      </c>
      <c r="D391" s="148"/>
      <c r="E391" s="148">
        <v>31.49</v>
      </c>
      <c r="F391" s="148">
        <v>31.49</v>
      </c>
      <c r="G391" s="125">
        <v>9</v>
      </c>
    </row>
    <row r="392" spans="1:7" s="125" customFormat="1" ht="30">
      <c r="A392" s="145" t="s">
        <v>1147</v>
      </c>
      <c r="B392" s="146" t="s">
        <v>1148</v>
      </c>
      <c r="C392" s="147" t="s">
        <v>24</v>
      </c>
      <c r="D392" s="148"/>
      <c r="E392" s="148">
        <v>8.3800000000000008</v>
      </c>
      <c r="F392" s="148">
        <v>8.3800000000000008</v>
      </c>
      <c r="G392" s="125">
        <v>9</v>
      </c>
    </row>
    <row r="393" spans="1:7" s="125" customFormat="1">
      <c r="A393" s="145" t="s">
        <v>1149</v>
      </c>
      <c r="B393" s="146" t="s">
        <v>1150</v>
      </c>
      <c r="C393" s="147" t="s">
        <v>24</v>
      </c>
      <c r="D393" s="148"/>
      <c r="E393" s="148">
        <v>16.809999999999999</v>
      </c>
      <c r="F393" s="148">
        <v>16.809999999999999</v>
      </c>
      <c r="G393" s="125">
        <v>9</v>
      </c>
    </row>
    <row r="394" spans="1:7" s="125" customFormat="1">
      <c r="A394" s="145" t="s">
        <v>1151</v>
      </c>
      <c r="B394" s="146" t="s">
        <v>1152</v>
      </c>
      <c r="C394" s="147" t="s">
        <v>31</v>
      </c>
      <c r="D394" s="148"/>
      <c r="E394" s="148">
        <v>5.04</v>
      </c>
      <c r="F394" s="148">
        <v>5.04</v>
      </c>
      <c r="G394" s="125">
        <v>9</v>
      </c>
    </row>
    <row r="395" spans="1:7" s="125" customFormat="1">
      <c r="A395" s="145" t="s">
        <v>1153</v>
      </c>
      <c r="B395" s="146" t="s">
        <v>1154</v>
      </c>
      <c r="C395" s="147" t="s">
        <v>31</v>
      </c>
      <c r="D395" s="148"/>
      <c r="E395" s="148">
        <v>2.52</v>
      </c>
      <c r="F395" s="148">
        <v>2.52</v>
      </c>
      <c r="G395" s="125">
        <v>9</v>
      </c>
    </row>
    <row r="396" spans="1:7" s="125" customFormat="1" ht="30">
      <c r="A396" s="145" t="s">
        <v>1155</v>
      </c>
      <c r="B396" s="146" t="s">
        <v>1156</v>
      </c>
      <c r="C396" s="147" t="s">
        <v>31</v>
      </c>
      <c r="D396" s="148"/>
      <c r="E396" s="148">
        <v>4.2</v>
      </c>
      <c r="F396" s="148">
        <v>4.2</v>
      </c>
      <c r="G396" s="125">
        <v>9</v>
      </c>
    </row>
    <row r="397" spans="1:7" s="125" customFormat="1">
      <c r="A397" s="145" t="s">
        <v>1157</v>
      </c>
      <c r="B397" s="146" t="s">
        <v>1158</v>
      </c>
      <c r="C397" s="147" t="s">
        <v>31</v>
      </c>
      <c r="D397" s="148"/>
      <c r="E397" s="148">
        <v>2.1</v>
      </c>
      <c r="F397" s="148">
        <v>2.1</v>
      </c>
      <c r="G397" s="125">
        <v>9</v>
      </c>
    </row>
    <row r="398" spans="1:7" s="125" customFormat="1">
      <c r="A398" s="145" t="s">
        <v>1159</v>
      </c>
      <c r="B398" s="146" t="s">
        <v>1160</v>
      </c>
      <c r="C398" s="147" t="s">
        <v>31</v>
      </c>
      <c r="D398" s="148"/>
      <c r="E398" s="148">
        <v>29.37</v>
      </c>
      <c r="F398" s="148">
        <v>29.37</v>
      </c>
      <c r="G398" s="125">
        <v>9</v>
      </c>
    </row>
    <row r="399" spans="1:7" s="125" customFormat="1">
      <c r="A399" s="145" t="s">
        <v>1161</v>
      </c>
      <c r="B399" s="146" t="s">
        <v>1162</v>
      </c>
      <c r="C399" s="147" t="s">
        <v>31</v>
      </c>
      <c r="D399" s="148"/>
      <c r="E399" s="148">
        <v>8.4</v>
      </c>
      <c r="F399" s="148">
        <v>8.4</v>
      </c>
      <c r="G399" s="125">
        <v>9</v>
      </c>
    </row>
    <row r="400" spans="1:7" s="125" customFormat="1">
      <c r="A400" s="145" t="s">
        <v>1163</v>
      </c>
      <c r="B400" s="146" t="s">
        <v>1164</v>
      </c>
      <c r="C400" s="147" t="s">
        <v>24</v>
      </c>
      <c r="D400" s="148"/>
      <c r="E400" s="148">
        <v>41.99</v>
      </c>
      <c r="F400" s="148">
        <v>41.99</v>
      </c>
      <c r="G400" s="125">
        <v>9</v>
      </c>
    </row>
    <row r="401" spans="1:7" s="125" customFormat="1">
      <c r="A401" s="145" t="s">
        <v>1165</v>
      </c>
      <c r="B401" s="146" t="s">
        <v>1166</v>
      </c>
      <c r="C401" s="147" t="s">
        <v>24</v>
      </c>
      <c r="D401" s="148"/>
      <c r="E401" s="148">
        <v>8.4</v>
      </c>
      <c r="F401" s="148">
        <v>8.4</v>
      </c>
      <c r="G401" s="125">
        <v>9</v>
      </c>
    </row>
    <row r="402" spans="1:7" s="125" customFormat="1">
      <c r="A402" s="145" t="s">
        <v>1167</v>
      </c>
      <c r="B402" s="146" t="s">
        <v>1168</v>
      </c>
      <c r="C402" s="147" t="s">
        <v>24</v>
      </c>
      <c r="D402" s="148"/>
      <c r="E402" s="148">
        <v>62.99</v>
      </c>
      <c r="F402" s="148">
        <v>62.99</v>
      </c>
      <c r="G402" s="125">
        <v>9</v>
      </c>
    </row>
    <row r="403" spans="1:7" s="125" customFormat="1">
      <c r="A403" s="145" t="s">
        <v>1169</v>
      </c>
      <c r="B403" s="146" t="s">
        <v>1170</v>
      </c>
      <c r="C403" s="147" t="s">
        <v>24</v>
      </c>
      <c r="D403" s="148"/>
      <c r="E403" s="148">
        <v>88.11</v>
      </c>
      <c r="F403" s="148">
        <v>88.11</v>
      </c>
      <c r="G403" s="125">
        <v>9</v>
      </c>
    </row>
    <row r="404" spans="1:7" s="125" customFormat="1">
      <c r="A404" s="145" t="s">
        <v>1171</v>
      </c>
      <c r="B404" s="146" t="s">
        <v>1172</v>
      </c>
      <c r="C404" s="147"/>
      <c r="D404" s="148"/>
      <c r="E404" s="148"/>
      <c r="F404" s="148"/>
      <c r="G404" s="125">
        <v>5</v>
      </c>
    </row>
    <row r="405" spans="1:7" s="125" customFormat="1">
      <c r="A405" s="145" t="s">
        <v>1173</v>
      </c>
      <c r="B405" s="146" t="s">
        <v>1174</v>
      </c>
      <c r="C405" s="147" t="s">
        <v>24</v>
      </c>
      <c r="D405" s="148"/>
      <c r="E405" s="148">
        <v>172.92</v>
      </c>
      <c r="F405" s="148">
        <v>172.92</v>
      </c>
      <c r="G405" s="125">
        <v>9</v>
      </c>
    </row>
    <row r="406" spans="1:7" s="125" customFormat="1">
      <c r="A406" s="145" t="s">
        <v>1175</v>
      </c>
      <c r="B406" s="146" t="s">
        <v>1176</v>
      </c>
      <c r="C406" s="147" t="s">
        <v>24</v>
      </c>
      <c r="D406" s="148"/>
      <c r="E406" s="148">
        <v>41.99</v>
      </c>
      <c r="F406" s="148">
        <v>41.99</v>
      </c>
      <c r="G406" s="125">
        <v>9</v>
      </c>
    </row>
    <row r="407" spans="1:7" s="125" customFormat="1">
      <c r="A407" s="145" t="s">
        <v>1177</v>
      </c>
      <c r="B407" s="146" t="s">
        <v>1178</v>
      </c>
      <c r="C407" s="147" t="s">
        <v>24</v>
      </c>
      <c r="D407" s="148"/>
      <c r="E407" s="148">
        <v>10.5</v>
      </c>
      <c r="F407" s="148">
        <v>10.5</v>
      </c>
      <c r="G407" s="125">
        <v>9</v>
      </c>
    </row>
    <row r="408" spans="1:7" s="125" customFormat="1">
      <c r="A408" s="145" t="s">
        <v>1179</v>
      </c>
      <c r="B408" s="146" t="s">
        <v>1180</v>
      </c>
      <c r="C408" s="147" t="s">
        <v>216</v>
      </c>
      <c r="D408" s="148"/>
      <c r="E408" s="148">
        <v>41.99</v>
      </c>
      <c r="F408" s="148">
        <v>41.99</v>
      </c>
      <c r="G408" s="125">
        <v>9</v>
      </c>
    </row>
    <row r="409" spans="1:7" s="125" customFormat="1">
      <c r="A409" s="145" t="s">
        <v>1181</v>
      </c>
      <c r="B409" s="146" t="s">
        <v>1182</v>
      </c>
      <c r="C409" s="147" t="s">
        <v>24</v>
      </c>
      <c r="D409" s="148"/>
      <c r="E409" s="148">
        <v>8.4</v>
      </c>
      <c r="F409" s="148">
        <v>8.4</v>
      </c>
      <c r="G409" s="125">
        <v>9</v>
      </c>
    </row>
    <row r="410" spans="1:7" s="125" customFormat="1" ht="30">
      <c r="A410" s="145" t="s">
        <v>1183</v>
      </c>
      <c r="B410" s="146" t="s">
        <v>1184</v>
      </c>
      <c r="C410" s="147" t="s">
        <v>24</v>
      </c>
      <c r="D410" s="148"/>
      <c r="E410" s="148">
        <v>16.8</v>
      </c>
      <c r="F410" s="148">
        <v>16.8</v>
      </c>
      <c r="G410" s="125">
        <v>9</v>
      </c>
    </row>
    <row r="411" spans="1:7" s="125" customFormat="1">
      <c r="A411" s="145" t="s">
        <v>1185</v>
      </c>
      <c r="B411" s="146" t="s">
        <v>1186</v>
      </c>
      <c r="C411" s="147" t="s">
        <v>24</v>
      </c>
      <c r="D411" s="148"/>
      <c r="E411" s="148">
        <v>4.2</v>
      </c>
      <c r="F411" s="148">
        <v>4.2</v>
      </c>
      <c r="G411" s="125">
        <v>9</v>
      </c>
    </row>
    <row r="412" spans="1:7" s="125" customFormat="1">
      <c r="A412" s="145" t="s">
        <v>1187</v>
      </c>
      <c r="B412" s="146" t="s">
        <v>1188</v>
      </c>
      <c r="C412" s="147" t="s">
        <v>24</v>
      </c>
      <c r="D412" s="148"/>
      <c r="E412" s="148">
        <v>6.3</v>
      </c>
      <c r="F412" s="148">
        <v>6.3</v>
      </c>
      <c r="G412" s="125">
        <v>9</v>
      </c>
    </row>
    <row r="413" spans="1:7" s="125" customFormat="1">
      <c r="A413" s="145" t="s">
        <v>1189</v>
      </c>
      <c r="B413" s="146" t="s">
        <v>1190</v>
      </c>
      <c r="C413" s="147" t="s">
        <v>24</v>
      </c>
      <c r="D413" s="148"/>
      <c r="E413" s="148">
        <v>10.5</v>
      </c>
      <c r="F413" s="148">
        <v>10.5</v>
      </c>
      <c r="G413" s="125">
        <v>9</v>
      </c>
    </row>
    <row r="414" spans="1:7" s="125" customFormat="1">
      <c r="A414" s="145" t="s">
        <v>1191</v>
      </c>
      <c r="B414" s="146" t="s">
        <v>1192</v>
      </c>
      <c r="C414" s="147" t="s">
        <v>24</v>
      </c>
      <c r="D414" s="148"/>
      <c r="E414" s="148">
        <v>10.5</v>
      </c>
      <c r="F414" s="148">
        <v>10.5</v>
      </c>
      <c r="G414" s="125">
        <v>9</v>
      </c>
    </row>
    <row r="415" spans="1:7" s="125" customFormat="1">
      <c r="A415" s="145" t="s">
        <v>1193</v>
      </c>
      <c r="B415" s="146" t="s">
        <v>1194</v>
      </c>
      <c r="C415" s="147"/>
      <c r="D415" s="148"/>
      <c r="E415" s="148"/>
      <c r="F415" s="148"/>
      <c r="G415" s="125">
        <v>5</v>
      </c>
    </row>
    <row r="416" spans="1:7" s="125" customFormat="1" ht="30">
      <c r="A416" s="145" t="s">
        <v>1195</v>
      </c>
      <c r="B416" s="146" t="s">
        <v>1196</v>
      </c>
      <c r="C416" s="147" t="s">
        <v>24</v>
      </c>
      <c r="D416" s="148"/>
      <c r="E416" s="148">
        <v>29.37</v>
      </c>
      <c r="F416" s="148">
        <v>29.37</v>
      </c>
      <c r="G416" s="125">
        <v>9</v>
      </c>
    </row>
    <row r="417" spans="1:7" s="125" customFormat="1">
      <c r="A417" s="145" t="s">
        <v>252</v>
      </c>
      <c r="B417" s="146" t="s">
        <v>1197</v>
      </c>
      <c r="C417" s="147" t="s">
        <v>24</v>
      </c>
      <c r="D417" s="148"/>
      <c r="E417" s="148">
        <v>3.35</v>
      </c>
      <c r="F417" s="148">
        <v>3.35</v>
      </c>
      <c r="G417" s="125">
        <v>9</v>
      </c>
    </row>
    <row r="418" spans="1:7" s="125" customFormat="1">
      <c r="A418" s="145" t="s">
        <v>1198</v>
      </c>
      <c r="B418" s="146" t="s">
        <v>1199</v>
      </c>
      <c r="C418" s="147" t="s">
        <v>24</v>
      </c>
      <c r="D418" s="148"/>
      <c r="E418" s="148">
        <v>41.99</v>
      </c>
      <c r="F418" s="148">
        <v>41.99</v>
      </c>
      <c r="G418" s="125">
        <v>9</v>
      </c>
    </row>
    <row r="419" spans="1:7" s="125" customFormat="1">
      <c r="A419" s="145" t="s">
        <v>1200</v>
      </c>
      <c r="B419" s="146" t="s">
        <v>1201</v>
      </c>
      <c r="C419" s="147" t="s">
        <v>24</v>
      </c>
      <c r="D419" s="148"/>
      <c r="E419" s="148">
        <v>21</v>
      </c>
      <c r="F419" s="148">
        <v>21</v>
      </c>
      <c r="G419" s="125">
        <v>9</v>
      </c>
    </row>
    <row r="420" spans="1:7" s="125" customFormat="1">
      <c r="A420" s="145" t="s">
        <v>1202</v>
      </c>
      <c r="B420" s="146" t="s">
        <v>1203</v>
      </c>
      <c r="C420" s="147" t="s">
        <v>24</v>
      </c>
      <c r="D420" s="148"/>
      <c r="E420" s="148">
        <v>16.75</v>
      </c>
      <c r="F420" s="148">
        <v>16.75</v>
      </c>
      <c r="G420" s="125">
        <v>9</v>
      </c>
    </row>
    <row r="421" spans="1:7" s="125" customFormat="1">
      <c r="A421" s="145" t="s">
        <v>1204</v>
      </c>
      <c r="B421" s="146" t="s">
        <v>1205</v>
      </c>
      <c r="C421" s="147" t="s">
        <v>24</v>
      </c>
      <c r="D421" s="148"/>
      <c r="E421" s="148">
        <v>58.74</v>
      </c>
      <c r="F421" s="148">
        <v>58.74</v>
      </c>
      <c r="G421" s="125">
        <v>9</v>
      </c>
    </row>
    <row r="422" spans="1:7" s="125" customFormat="1">
      <c r="A422" s="145" t="s">
        <v>1206</v>
      </c>
      <c r="B422" s="146" t="s">
        <v>1207</v>
      </c>
      <c r="C422" s="147"/>
      <c r="D422" s="148"/>
      <c r="E422" s="148"/>
      <c r="F422" s="148"/>
      <c r="G422" s="125">
        <v>5</v>
      </c>
    </row>
    <row r="423" spans="1:7" s="125" customFormat="1">
      <c r="A423" s="145" t="s">
        <v>1208</v>
      </c>
      <c r="B423" s="146" t="s">
        <v>1209</v>
      </c>
      <c r="C423" s="147" t="s">
        <v>149</v>
      </c>
      <c r="D423" s="148"/>
      <c r="E423" s="148">
        <v>0.67</v>
      </c>
      <c r="F423" s="148">
        <v>0.67</v>
      </c>
      <c r="G423" s="125">
        <v>9</v>
      </c>
    </row>
    <row r="424" spans="1:7" s="125" customFormat="1">
      <c r="A424" s="145" t="s">
        <v>1210</v>
      </c>
      <c r="B424" s="146" t="s">
        <v>1211</v>
      </c>
      <c r="C424" s="147" t="s">
        <v>24</v>
      </c>
      <c r="D424" s="148"/>
      <c r="E424" s="148">
        <v>62.99</v>
      </c>
      <c r="F424" s="148">
        <v>62.99</v>
      </c>
      <c r="G424" s="125">
        <v>9</v>
      </c>
    </row>
    <row r="425" spans="1:7" s="125" customFormat="1" ht="30">
      <c r="A425" s="145" t="s">
        <v>1212</v>
      </c>
      <c r="B425" s="146" t="s">
        <v>1213</v>
      </c>
      <c r="C425" s="147" t="s">
        <v>24</v>
      </c>
      <c r="D425" s="148"/>
      <c r="E425" s="148">
        <v>83.98</v>
      </c>
      <c r="F425" s="148">
        <v>83.98</v>
      </c>
      <c r="G425" s="125">
        <v>9</v>
      </c>
    </row>
    <row r="426" spans="1:7" s="125" customFormat="1">
      <c r="A426" s="145" t="s">
        <v>1214</v>
      </c>
      <c r="B426" s="146" t="s">
        <v>1215</v>
      </c>
      <c r="C426" s="147" t="s">
        <v>31</v>
      </c>
      <c r="D426" s="148"/>
      <c r="E426" s="148">
        <v>16.8</v>
      </c>
      <c r="F426" s="148">
        <v>16.8</v>
      </c>
      <c r="G426" s="125">
        <v>9</v>
      </c>
    </row>
    <row r="427" spans="1:7" s="125" customFormat="1">
      <c r="A427" s="145" t="s">
        <v>1216</v>
      </c>
      <c r="B427" s="146" t="s">
        <v>1217</v>
      </c>
      <c r="C427" s="147" t="s">
        <v>216</v>
      </c>
      <c r="D427" s="148"/>
      <c r="E427" s="148">
        <v>41.99</v>
      </c>
      <c r="F427" s="148">
        <v>41.99</v>
      </c>
      <c r="G427" s="125">
        <v>9</v>
      </c>
    </row>
    <row r="428" spans="1:7" s="125" customFormat="1">
      <c r="A428" s="145" t="s">
        <v>1218</v>
      </c>
      <c r="B428" s="146" t="s">
        <v>1219</v>
      </c>
      <c r="C428" s="147" t="s">
        <v>24</v>
      </c>
      <c r="D428" s="148">
        <v>113.75</v>
      </c>
      <c r="E428" s="148">
        <v>117.48</v>
      </c>
      <c r="F428" s="148">
        <v>231.23</v>
      </c>
      <c r="G428" s="125">
        <v>9</v>
      </c>
    </row>
    <row r="429" spans="1:7" s="125" customFormat="1">
      <c r="A429" s="145" t="s">
        <v>1220</v>
      </c>
      <c r="B429" s="146" t="s">
        <v>1221</v>
      </c>
      <c r="C429" s="147" t="s">
        <v>24</v>
      </c>
      <c r="D429" s="148">
        <v>113.75</v>
      </c>
      <c r="E429" s="148">
        <v>117.48</v>
      </c>
      <c r="F429" s="148">
        <v>231.23</v>
      </c>
      <c r="G429" s="125">
        <v>9</v>
      </c>
    </row>
    <row r="430" spans="1:7" s="125" customFormat="1">
      <c r="A430" s="145" t="s">
        <v>1222</v>
      </c>
      <c r="B430" s="146" t="s">
        <v>1223</v>
      </c>
      <c r="C430" s="147" t="s">
        <v>24</v>
      </c>
      <c r="D430" s="148"/>
      <c r="E430" s="148">
        <v>131.78</v>
      </c>
      <c r="F430" s="148">
        <v>131.78</v>
      </c>
      <c r="G430" s="125">
        <v>9</v>
      </c>
    </row>
    <row r="431" spans="1:7" s="125" customFormat="1">
      <c r="A431" s="145" t="s">
        <v>1224</v>
      </c>
      <c r="B431" s="146" t="s">
        <v>1225</v>
      </c>
      <c r="C431" s="147" t="s">
        <v>216</v>
      </c>
      <c r="D431" s="148"/>
      <c r="E431" s="148">
        <v>83.98</v>
      </c>
      <c r="F431" s="148">
        <v>83.98</v>
      </c>
      <c r="G431" s="125">
        <v>9</v>
      </c>
    </row>
    <row r="432" spans="1:7" s="125" customFormat="1">
      <c r="A432" s="145" t="s">
        <v>1226</v>
      </c>
      <c r="B432" s="146" t="s">
        <v>1227</v>
      </c>
      <c r="C432" s="147" t="s">
        <v>24</v>
      </c>
      <c r="D432" s="148"/>
      <c r="E432" s="148">
        <v>14.69</v>
      </c>
      <c r="F432" s="148">
        <v>14.69</v>
      </c>
      <c r="G432" s="125">
        <v>9</v>
      </c>
    </row>
    <row r="433" spans="1:7" s="125" customFormat="1">
      <c r="A433" s="145" t="s">
        <v>1228</v>
      </c>
      <c r="B433" s="146" t="s">
        <v>1229</v>
      </c>
      <c r="C433" s="147" t="s">
        <v>24</v>
      </c>
      <c r="D433" s="148"/>
      <c r="E433" s="148">
        <v>83.98</v>
      </c>
      <c r="F433" s="148">
        <v>83.98</v>
      </c>
      <c r="G433" s="125">
        <v>9</v>
      </c>
    </row>
    <row r="434" spans="1:7" s="125" customFormat="1">
      <c r="A434" s="145" t="s">
        <v>1230</v>
      </c>
      <c r="B434" s="146" t="s">
        <v>1231</v>
      </c>
      <c r="C434" s="147" t="s">
        <v>24</v>
      </c>
      <c r="D434" s="148"/>
      <c r="E434" s="148">
        <v>20.190000000000001</v>
      </c>
      <c r="F434" s="148">
        <v>20.190000000000001</v>
      </c>
      <c r="G434" s="125">
        <v>9</v>
      </c>
    </row>
    <row r="435" spans="1:7" s="125" customFormat="1">
      <c r="A435" s="145" t="s">
        <v>1232</v>
      </c>
      <c r="B435" s="146" t="s">
        <v>1233</v>
      </c>
      <c r="C435" s="147" t="s">
        <v>24</v>
      </c>
      <c r="D435" s="148"/>
      <c r="E435" s="148">
        <v>3.35</v>
      </c>
      <c r="F435" s="148">
        <v>3.35</v>
      </c>
      <c r="G435" s="125">
        <v>9</v>
      </c>
    </row>
    <row r="436" spans="1:7" s="125" customFormat="1">
      <c r="A436" s="145" t="s">
        <v>1234</v>
      </c>
      <c r="B436" s="146" t="s">
        <v>1235</v>
      </c>
      <c r="C436" s="147" t="s">
        <v>24</v>
      </c>
      <c r="D436" s="148"/>
      <c r="E436" s="148">
        <v>3.35</v>
      </c>
      <c r="F436" s="148">
        <v>3.35</v>
      </c>
      <c r="G436" s="125">
        <v>9</v>
      </c>
    </row>
    <row r="437" spans="1:7" s="125" customFormat="1" ht="30">
      <c r="A437" s="145" t="s">
        <v>1236</v>
      </c>
      <c r="B437" s="146" t="s">
        <v>1237</v>
      </c>
      <c r="C437" s="147" t="s">
        <v>24</v>
      </c>
      <c r="D437" s="148"/>
      <c r="E437" s="148">
        <v>26.8</v>
      </c>
      <c r="F437" s="148">
        <v>26.8</v>
      </c>
      <c r="G437" s="125">
        <v>9</v>
      </c>
    </row>
    <row r="438" spans="1:7" s="125" customFormat="1">
      <c r="A438" s="145" t="s">
        <v>1238</v>
      </c>
      <c r="B438" s="146" t="s">
        <v>1239</v>
      </c>
      <c r="C438" s="147"/>
      <c r="D438" s="148"/>
      <c r="E438" s="148"/>
      <c r="F438" s="148"/>
      <c r="G438" s="125">
        <v>5</v>
      </c>
    </row>
    <row r="439" spans="1:7" s="125" customFormat="1">
      <c r="A439" s="145" t="s">
        <v>1240</v>
      </c>
      <c r="B439" s="146" t="s">
        <v>1241</v>
      </c>
      <c r="C439" s="147" t="s">
        <v>24</v>
      </c>
      <c r="D439" s="148"/>
      <c r="E439" s="148">
        <v>4.1900000000000004</v>
      </c>
      <c r="F439" s="148">
        <v>4.1900000000000004</v>
      </c>
      <c r="G439" s="125">
        <v>9</v>
      </c>
    </row>
    <row r="440" spans="1:7" s="125" customFormat="1">
      <c r="A440" s="145" t="s">
        <v>1242</v>
      </c>
      <c r="B440" s="146" t="s">
        <v>1243</v>
      </c>
      <c r="C440" s="147" t="s">
        <v>24</v>
      </c>
      <c r="D440" s="148"/>
      <c r="E440" s="148">
        <v>290.39999999999998</v>
      </c>
      <c r="F440" s="148">
        <v>290.39999999999998</v>
      </c>
      <c r="G440" s="125">
        <v>9</v>
      </c>
    </row>
    <row r="441" spans="1:7" s="125" customFormat="1">
      <c r="A441" s="145" t="s">
        <v>1244</v>
      </c>
      <c r="B441" s="146" t="s">
        <v>1245</v>
      </c>
      <c r="C441" s="147" t="s">
        <v>24</v>
      </c>
      <c r="D441" s="148"/>
      <c r="E441" s="148">
        <v>27.3</v>
      </c>
      <c r="F441" s="148">
        <v>27.3</v>
      </c>
      <c r="G441" s="125">
        <v>9</v>
      </c>
    </row>
    <row r="442" spans="1:7" s="125" customFormat="1" ht="30">
      <c r="A442" s="145" t="s">
        <v>1246</v>
      </c>
      <c r="B442" s="146" t="s">
        <v>1247</v>
      </c>
      <c r="C442" s="147" t="s">
        <v>24</v>
      </c>
      <c r="D442" s="148">
        <v>227.5</v>
      </c>
      <c r="E442" s="148">
        <v>335.92</v>
      </c>
      <c r="F442" s="148">
        <v>563.41999999999996</v>
      </c>
      <c r="G442" s="125">
        <v>9</v>
      </c>
    </row>
    <row r="443" spans="1:7" s="125" customFormat="1" ht="30">
      <c r="A443" s="145" t="s">
        <v>1248</v>
      </c>
      <c r="B443" s="146" t="s">
        <v>1249</v>
      </c>
      <c r="C443" s="147" t="s">
        <v>31</v>
      </c>
      <c r="D443" s="148"/>
      <c r="E443" s="148">
        <v>21</v>
      </c>
      <c r="F443" s="148">
        <v>21</v>
      </c>
      <c r="G443" s="125">
        <v>9</v>
      </c>
    </row>
    <row r="444" spans="1:7" s="125" customFormat="1" ht="30">
      <c r="A444" s="145" t="s">
        <v>1250</v>
      </c>
      <c r="B444" s="146" t="s">
        <v>1251</v>
      </c>
      <c r="C444" s="147" t="s">
        <v>31</v>
      </c>
      <c r="D444" s="148"/>
      <c r="E444" s="148">
        <v>10.5</v>
      </c>
      <c r="F444" s="148">
        <v>10.5</v>
      </c>
      <c r="G444" s="125">
        <v>9</v>
      </c>
    </row>
    <row r="445" spans="1:7" s="125" customFormat="1" ht="30">
      <c r="A445" s="145" t="s">
        <v>1252</v>
      </c>
      <c r="B445" s="146" t="s">
        <v>1253</v>
      </c>
      <c r="C445" s="147" t="s">
        <v>31</v>
      </c>
      <c r="D445" s="148"/>
      <c r="E445" s="148">
        <v>41.99</v>
      </c>
      <c r="F445" s="148">
        <v>41.99</v>
      </c>
      <c r="G445" s="125">
        <v>9</v>
      </c>
    </row>
    <row r="446" spans="1:7" s="125" customFormat="1" ht="30">
      <c r="A446" s="145" t="s">
        <v>1254</v>
      </c>
      <c r="B446" s="146" t="s">
        <v>1255</v>
      </c>
      <c r="C446" s="147" t="s">
        <v>31</v>
      </c>
      <c r="D446" s="148"/>
      <c r="E446" s="148">
        <v>21</v>
      </c>
      <c r="F446" s="148">
        <v>21</v>
      </c>
      <c r="G446" s="125">
        <v>9</v>
      </c>
    </row>
    <row r="447" spans="1:7" s="125" customFormat="1">
      <c r="A447" s="145" t="s">
        <v>1256</v>
      </c>
      <c r="B447" s="146" t="s">
        <v>1257</v>
      </c>
      <c r="C447" s="147" t="s">
        <v>31</v>
      </c>
      <c r="D447" s="148"/>
      <c r="E447" s="148">
        <v>8.4</v>
      </c>
      <c r="F447" s="148">
        <v>8.4</v>
      </c>
      <c r="G447" s="125">
        <v>9</v>
      </c>
    </row>
    <row r="448" spans="1:7" s="125" customFormat="1">
      <c r="A448" s="145" t="s">
        <v>1258</v>
      </c>
      <c r="B448" s="146" t="s">
        <v>1259</v>
      </c>
      <c r="C448" s="147"/>
      <c r="D448" s="148"/>
      <c r="E448" s="148"/>
      <c r="F448" s="148"/>
      <c r="G448" s="125">
        <v>5</v>
      </c>
    </row>
    <row r="449" spans="1:7" s="125" customFormat="1">
      <c r="A449" s="145" t="s">
        <v>1260</v>
      </c>
      <c r="B449" s="146" t="s">
        <v>1261</v>
      </c>
      <c r="C449" s="147" t="s">
        <v>31</v>
      </c>
      <c r="D449" s="148"/>
      <c r="E449" s="148">
        <v>3.85</v>
      </c>
      <c r="F449" s="148">
        <v>3.85</v>
      </c>
      <c r="G449" s="125">
        <v>9</v>
      </c>
    </row>
    <row r="450" spans="1:7" s="125" customFormat="1">
      <c r="A450" s="145" t="s">
        <v>1262</v>
      </c>
      <c r="B450" s="146" t="s">
        <v>1263</v>
      </c>
      <c r="C450" s="147" t="s">
        <v>31</v>
      </c>
      <c r="D450" s="148"/>
      <c r="E450" s="148">
        <v>2.5099999999999998</v>
      </c>
      <c r="F450" s="148">
        <v>2.5099999999999998</v>
      </c>
      <c r="G450" s="125">
        <v>9</v>
      </c>
    </row>
    <row r="451" spans="1:7" s="125" customFormat="1" ht="30">
      <c r="A451" s="145" t="s">
        <v>1264</v>
      </c>
      <c r="B451" s="146" t="s">
        <v>1265</v>
      </c>
      <c r="C451" s="147" t="s">
        <v>31</v>
      </c>
      <c r="D451" s="148"/>
      <c r="E451" s="148">
        <v>6.7</v>
      </c>
      <c r="F451" s="148">
        <v>6.7</v>
      </c>
      <c r="G451" s="125">
        <v>9</v>
      </c>
    </row>
    <row r="452" spans="1:7" s="125" customFormat="1">
      <c r="A452" s="145" t="s">
        <v>205</v>
      </c>
      <c r="B452" s="146" t="s">
        <v>1266</v>
      </c>
      <c r="C452" s="147" t="s">
        <v>24</v>
      </c>
      <c r="D452" s="148"/>
      <c r="E452" s="148">
        <v>75.72</v>
      </c>
      <c r="F452" s="148">
        <v>75.72</v>
      </c>
      <c r="G452" s="125">
        <v>9</v>
      </c>
    </row>
    <row r="453" spans="1:7" s="125" customFormat="1">
      <c r="A453" s="145" t="s">
        <v>1267</v>
      </c>
      <c r="B453" s="146" t="s">
        <v>1268</v>
      </c>
      <c r="C453" s="147" t="s">
        <v>24</v>
      </c>
      <c r="D453" s="148"/>
      <c r="E453" s="148">
        <v>125.97</v>
      </c>
      <c r="F453" s="148">
        <v>125.97</v>
      </c>
      <c r="G453" s="125">
        <v>9</v>
      </c>
    </row>
    <row r="454" spans="1:7" s="125" customFormat="1">
      <c r="A454" s="145" t="s">
        <v>1269</v>
      </c>
      <c r="B454" s="146" t="s">
        <v>1270</v>
      </c>
      <c r="C454" s="147"/>
      <c r="D454" s="148"/>
      <c r="E454" s="148"/>
      <c r="F454" s="148"/>
      <c r="G454" s="125">
        <v>5</v>
      </c>
    </row>
    <row r="455" spans="1:7" s="125" customFormat="1">
      <c r="A455" s="145" t="s">
        <v>1271</v>
      </c>
      <c r="B455" s="146" t="s">
        <v>1272</v>
      </c>
      <c r="C455" s="147" t="s">
        <v>24</v>
      </c>
      <c r="D455" s="148"/>
      <c r="E455" s="148">
        <v>11.75</v>
      </c>
      <c r="F455" s="148">
        <v>11.75</v>
      </c>
      <c r="G455" s="125">
        <v>9</v>
      </c>
    </row>
    <row r="456" spans="1:7" s="125" customFormat="1">
      <c r="A456" s="145" t="s">
        <v>1273</v>
      </c>
      <c r="B456" s="146" t="s">
        <v>1274</v>
      </c>
      <c r="C456" s="147"/>
      <c r="D456" s="148"/>
      <c r="E456" s="148"/>
      <c r="F456" s="148"/>
      <c r="G456" s="125">
        <v>5</v>
      </c>
    </row>
    <row r="457" spans="1:7" s="125" customFormat="1">
      <c r="A457" s="145" t="s">
        <v>1275</v>
      </c>
      <c r="B457" s="146" t="s">
        <v>1276</v>
      </c>
      <c r="C457" s="147" t="s">
        <v>24</v>
      </c>
      <c r="D457" s="148"/>
      <c r="E457" s="148">
        <v>18.87</v>
      </c>
      <c r="F457" s="148">
        <v>18.87</v>
      </c>
      <c r="G457" s="125">
        <v>9</v>
      </c>
    </row>
    <row r="458" spans="1:7" s="125" customFormat="1">
      <c r="A458" s="145" t="s">
        <v>1277</v>
      </c>
      <c r="B458" s="146" t="s">
        <v>1278</v>
      </c>
      <c r="C458" s="147"/>
      <c r="D458" s="148"/>
      <c r="E458" s="148"/>
      <c r="F458" s="148"/>
      <c r="G458" s="125">
        <v>5</v>
      </c>
    </row>
    <row r="459" spans="1:7" s="125" customFormat="1" ht="30">
      <c r="A459" s="145" t="s">
        <v>1279</v>
      </c>
      <c r="B459" s="146" t="s">
        <v>1280</v>
      </c>
      <c r="C459" s="147" t="s">
        <v>31</v>
      </c>
      <c r="D459" s="148">
        <v>0.76</v>
      </c>
      <c r="E459" s="148">
        <v>6.7</v>
      </c>
      <c r="F459" s="148">
        <v>7.46</v>
      </c>
      <c r="G459" s="125">
        <v>9</v>
      </c>
    </row>
    <row r="460" spans="1:7" s="125" customFormat="1">
      <c r="A460" s="145" t="s">
        <v>1281</v>
      </c>
      <c r="B460" s="146" t="s">
        <v>1282</v>
      </c>
      <c r="C460" s="147" t="s">
        <v>31</v>
      </c>
      <c r="D460" s="148"/>
      <c r="E460" s="148">
        <v>3.35</v>
      </c>
      <c r="F460" s="148">
        <v>3.35</v>
      </c>
      <c r="G460" s="125">
        <v>9</v>
      </c>
    </row>
    <row r="461" spans="1:7" s="125" customFormat="1" ht="30">
      <c r="A461" s="145" t="s">
        <v>1283</v>
      </c>
      <c r="B461" s="146" t="s">
        <v>1284</v>
      </c>
      <c r="C461" s="147" t="s">
        <v>31</v>
      </c>
      <c r="D461" s="148"/>
      <c r="E461" s="148">
        <v>6.7</v>
      </c>
      <c r="F461" s="148">
        <v>6.7</v>
      </c>
      <c r="G461" s="125">
        <v>9</v>
      </c>
    </row>
    <row r="462" spans="1:7" s="125" customFormat="1" ht="45">
      <c r="A462" s="145" t="s">
        <v>1285</v>
      </c>
      <c r="B462" s="146" t="s">
        <v>1286</v>
      </c>
      <c r="C462" s="147" t="s">
        <v>216</v>
      </c>
      <c r="D462" s="148">
        <v>6.1</v>
      </c>
      <c r="E462" s="148">
        <v>10.050000000000001</v>
      </c>
      <c r="F462" s="148">
        <v>16.149999999999999</v>
      </c>
      <c r="G462" s="125">
        <v>9</v>
      </c>
    </row>
    <row r="463" spans="1:7" s="125" customFormat="1" ht="30">
      <c r="A463" s="145" t="s">
        <v>1287</v>
      </c>
      <c r="B463" s="146" t="s">
        <v>1288</v>
      </c>
      <c r="C463" s="147" t="s">
        <v>216</v>
      </c>
      <c r="D463" s="148"/>
      <c r="E463" s="148">
        <v>10.050000000000001</v>
      </c>
      <c r="F463" s="148">
        <v>10.050000000000001</v>
      </c>
      <c r="G463" s="125">
        <v>9</v>
      </c>
    </row>
    <row r="464" spans="1:7" s="125" customFormat="1">
      <c r="A464" s="145" t="s">
        <v>1289</v>
      </c>
      <c r="B464" s="146" t="s">
        <v>1290</v>
      </c>
      <c r="C464" s="147"/>
      <c r="D464" s="148"/>
      <c r="E464" s="148"/>
      <c r="F464" s="148"/>
      <c r="G464" s="125">
        <v>5</v>
      </c>
    </row>
    <row r="465" spans="1:7" s="125" customFormat="1">
      <c r="A465" s="145" t="s">
        <v>1291</v>
      </c>
      <c r="B465" s="146" t="s">
        <v>1292</v>
      </c>
      <c r="C465" s="147" t="s">
        <v>216</v>
      </c>
      <c r="D465" s="148">
        <v>37.99</v>
      </c>
      <c r="E465" s="148">
        <v>14.84</v>
      </c>
      <c r="F465" s="148">
        <v>52.83</v>
      </c>
      <c r="G465" s="125">
        <v>9</v>
      </c>
    </row>
    <row r="466" spans="1:7" s="125" customFormat="1">
      <c r="A466" s="145" t="s">
        <v>1293</v>
      </c>
      <c r="B466" s="146" t="s">
        <v>1294</v>
      </c>
      <c r="C466" s="147"/>
      <c r="D466" s="148"/>
      <c r="E466" s="148"/>
      <c r="F466" s="148"/>
      <c r="G466" s="125">
        <v>2</v>
      </c>
    </row>
    <row r="467" spans="1:7" s="125" customFormat="1">
      <c r="A467" s="145" t="s">
        <v>1295</v>
      </c>
      <c r="B467" s="146" t="s">
        <v>1296</v>
      </c>
      <c r="C467" s="147"/>
      <c r="D467" s="148"/>
      <c r="E467" s="148"/>
      <c r="F467" s="148"/>
      <c r="G467" s="125">
        <v>5</v>
      </c>
    </row>
    <row r="468" spans="1:7" s="125" customFormat="1" ht="30">
      <c r="A468" s="145" t="s">
        <v>1297</v>
      </c>
      <c r="B468" s="146" t="s">
        <v>1298</v>
      </c>
      <c r="C468" s="147" t="s">
        <v>521</v>
      </c>
      <c r="D468" s="148">
        <v>26.73</v>
      </c>
      <c r="E468" s="148">
        <v>90.45</v>
      </c>
      <c r="F468" s="148">
        <v>117.18</v>
      </c>
      <c r="G468" s="125">
        <v>9</v>
      </c>
    </row>
    <row r="469" spans="1:7" s="125" customFormat="1">
      <c r="A469" s="145" t="s">
        <v>1299</v>
      </c>
      <c r="B469" s="146" t="s">
        <v>1300</v>
      </c>
      <c r="C469" s="147"/>
      <c r="D469" s="148"/>
      <c r="E469" s="148"/>
      <c r="F469" s="148"/>
      <c r="G469" s="125">
        <v>5</v>
      </c>
    </row>
    <row r="470" spans="1:7" s="125" customFormat="1" ht="45">
      <c r="A470" s="145" t="s">
        <v>1301</v>
      </c>
      <c r="B470" s="146" t="s">
        <v>1302</v>
      </c>
      <c r="C470" s="147" t="s">
        <v>521</v>
      </c>
      <c r="D470" s="148">
        <v>78.19</v>
      </c>
      <c r="E470" s="148">
        <v>10.050000000000001</v>
      </c>
      <c r="F470" s="148">
        <v>88.24</v>
      </c>
      <c r="G470" s="125">
        <v>9</v>
      </c>
    </row>
    <row r="471" spans="1:7" s="125" customFormat="1" ht="45">
      <c r="A471" s="145" t="s">
        <v>49</v>
      </c>
      <c r="B471" s="146" t="s">
        <v>1303</v>
      </c>
      <c r="C471" s="147" t="s">
        <v>521</v>
      </c>
      <c r="D471" s="148">
        <v>101.1</v>
      </c>
      <c r="E471" s="148">
        <v>10.050000000000001</v>
      </c>
      <c r="F471" s="148">
        <v>111.15</v>
      </c>
      <c r="G471" s="125">
        <v>9</v>
      </c>
    </row>
    <row r="472" spans="1:7" s="125" customFormat="1" ht="45">
      <c r="A472" s="145" t="s">
        <v>1304</v>
      </c>
      <c r="B472" s="146" t="s">
        <v>1305</v>
      </c>
      <c r="C472" s="147" t="s">
        <v>521</v>
      </c>
      <c r="D472" s="148">
        <v>115.06</v>
      </c>
      <c r="E472" s="148">
        <v>10.050000000000001</v>
      </c>
      <c r="F472" s="148">
        <v>125.11</v>
      </c>
      <c r="G472" s="125">
        <v>9</v>
      </c>
    </row>
    <row r="473" spans="1:7" s="125" customFormat="1" ht="30">
      <c r="A473" s="145" t="s">
        <v>1306</v>
      </c>
      <c r="B473" s="146" t="s">
        <v>1307</v>
      </c>
      <c r="C473" s="147" t="s">
        <v>521</v>
      </c>
      <c r="D473" s="148">
        <v>107.43</v>
      </c>
      <c r="E473" s="148">
        <v>10.050000000000001</v>
      </c>
      <c r="F473" s="148">
        <v>117.48</v>
      </c>
      <c r="G473" s="125">
        <v>9</v>
      </c>
    </row>
    <row r="474" spans="1:7" s="125" customFormat="1">
      <c r="A474" s="145" t="s">
        <v>1308</v>
      </c>
      <c r="B474" s="146" t="s">
        <v>1309</v>
      </c>
      <c r="C474" s="147"/>
      <c r="D474" s="148"/>
      <c r="E474" s="148"/>
      <c r="F474" s="148"/>
      <c r="G474" s="125">
        <v>5</v>
      </c>
    </row>
    <row r="475" spans="1:7" s="125" customFormat="1" ht="30">
      <c r="A475" s="145" t="s">
        <v>1310</v>
      </c>
      <c r="B475" s="146" t="s">
        <v>1311</v>
      </c>
      <c r="C475" s="147" t="s">
        <v>521</v>
      </c>
      <c r="D475" s="148">
        <v>18.510000000000002</v>
      </c>
      <c r="E475" s="148"/>
      <c r="F475" s="148">
        <v>18.510000000000002</v>
      </c>
      <c r="G475" s="125">
        <v>9</v>
      </c>
    </row>
    <row r="476" spans="1:7" s="125" customFormat="1" ht="30">
      <c r="A476" s="145" t="s">
        <v>1312</v>
      </c>
      <c r="B476" s="146" t="s">
        <v>1313</v>
      </c>
      <c r="C476" s="147" t="s">
        <v>521</v>
      </c>
      <c r="D476" s="148">
        <v>34.700000000000003</v>
      </c>
      <c r="E476" s="148"/>
      <c r="F476" s="148">
        <v>34.700000000000003</v>
      </c>
      <c r="G476" s="125">
        <v>9</v>
      </c>
    </row>
    <row r="477" spans="1:7" s="125" customFormat="1" ht="30">
      <c r="A477" s="145" t="s">
        <v>1314</v>
      </c>
      <c r="B477" s="146" t="s">
        <v>1315</v>
      </c>
      <c r="C477" s="147" t="s">
        <v>521</v>
      </c>
      <c r="D477" s="148">
        <v>43.09</v>
      </c>
      <c r="E477" s="148"/>
      <c r="F477" s="148">
        <v>43.09</v>
      </c>
      <c r="G477" s="125">
        <v>9</v>
      </c>
    </row>
    <row r="478" spans="1:7" s="125" customFormat="1" ht="30">
      <c r="A478" s="145" t="s">
        <v>1316</v>
      </c>
      <c r="B478" s="146" t="s">
        <v>1317</v>
      </c>
      <c r="C478" s="147" t="s">
        <v>521</v>
      </c>
      <c r="D478" s="148">
        <v>49</v>
      </c>
      <c r="E478" s="148"/>
      <c r="F478" s="148">
        <v>49</v>
      </c>
      <c r="G478" s="125">
        <v>9</v>
      </c>
    </row>
    <row r="479" spans="1:7" s="125" customFormat="1">
      <c r="A479" s="145" t="s">
        <v>1318</v>
      </c>
      <c r="B479" s="146" t="s">
        <v>1319</v>
      </c>
      <c r="C479" s="147" t="s">
        <v>1320</v>
      </c>
      <c r="D479" s="148">
        <v>2.4500000000000002</v>
      </c>
      <c r="E479" s="148"/>
      <c r="F479" s="148">
        <v>2.4500000000000002</v>
      </c>
      <c r="G479" s="125">
        <v>9</v>
      </c>
    </row>
    <row r="480" spans="1:7" s="125" customFormat="1" ht="30">
      <c r="A480" s="145" t="s">
        <v>1321</v>
      </c>
      <c r="B480" s="146" t="s">
        <v>1322</v>
      </c>
      <c r="C480" s="147" t="s">
        <v>521</v>
      </c>
      <c r="D480" s="148">
        <v>14.96</v>
      </c>
      <c r="E480" s="148"/>
      <c r="F480" s="148">
        <v>14.96</v>
      </c>
      <c r="G480" s="125">
        <v>9</v>
      </c>
    </row>
    <row r="481" spans="1:7" s="125" customFormat="1">
      <c r="A481" s="145" t="s">
        <v>1323</v>
      </c>
      <c r="B481" s="146" t="s">
        <v>1324</v>
      </c>
      <c r="C481" s="147"/>
      <c r="D481" s="148"/>
      <c r="E481" s="148"/>
      <c r="F481" s="148"/>
      <c r="G481" s="125">
        <v>5</v>
      </c>
    </row>
    <row r="482" spans="1:7" s="125" customFormat="1">
      <c r="A482" s="145" t="s">
        <v>1325</v>
      </c>
      <c r="B482" s="146" t="s">
        <v>1326</v>
      </c>
      <c r="C482" s="147" t="s">
        <v>1327</v>
      </c>
      <c r="D482" s="148">
        <v>32.020000000000003</v>
      </c>
      <c r="E482" s="148"/>
      <c r="F482" s="148">
        <v>32.020000000000003</v>
      </c>
      <c r="G482" s="125">
        <v>9</v>
      </c>
    </row>
    <row r="483" spans="1:7" s="125" customFormat="1">
      <c r="A483" s="145" t="s">
        <v>1328</v>
      </c>
      <c r="B483" s="146" t="s">
        <v>1329</v>
      </c>
      <c r="C483" s="147" t="s">
        <v>521</v>
      </c>
      <c r="D483" s="148">
        <v>24.54</v>
      </c>
      <c r="E483" s="148"/>
      <c r="F483" s="148">
        <v>24.54</v>
      </c>
      <c r="G483" s="125">
        <v>9</v>
      </c>
    </row>
    <row r="484" spans="1:7" s="125" customFormat="1" ht="30">
      <c r="A484" s="145" t="s">
        <v>1330</v>
      </c>
      <c r="B484" s="146" t="s">
        <v>1331</v>
      </c>
      <c r="C484" s="147" t="s">
        <v>1327</v>
      </c>
      <c r="D484" s="148">
        <v>949.37</v>
      </c>
      <c r="E484" s="148"/>
      <c r="F484" s="148">
        <v>949.37</v>
      </c>
      <c r="G484" s="125">
        <v>9</v>
      </c>
    </row>
    <row r="485" spans="1:7" s="125" customFormat="1">
      <c r="A485" s="145" t="s">
        <v>1332</v>
      </c>
      <c r="B485" s="146" t="s">
        <v>1333</v>
      </c>
      <c r="C485" s="147"/>
      <c r="D485" s="148"/>
      <c r="E485" s="148"/>
      <c r="F485" s="148"/>
      <c r="G485" s="125">
        <v>5</v>
      </c>
    </row>
    <row r="486" spans="1:7" s="125" customFormat="1">
      <c r="A486" s="145" t="s">
        <v>1334</v>
      </c>
      <c r="B486" s="146" t="s">
        <v>1335</v>
      </c>
      <c r="C486" s="147" t="s">
        <v>521</v>
      </c>
      <c r="D486" s="148">
        <v>4.79</v>
      </c>
      <c r="E486" s="148"/>
      <c r="F486" s="148">
        <v>4.79</v>
      </c>
      <c r="G486" s="125">
        <v>9</v>
      </c>
    </row>
    <row r="487" spans="1:7" s="125" customFormat="1">
      <c r="A487" s="145" t="s">
        <v>1336</v>
      </c>
      <c r="B487" s="146" t="s">
        <v>1337</v>
      </c>
      <c r="C487" s="147" t="s">
        <v>521</v>
      </c>
      <c r="D487" s="148">
        <v>7.23</v>
      </c>
      <c r="E487" s="148"/>
      <c r="F487" s="148">
        <v>7.23</v>
      </c>
      <c r="G487" s="125">
        <v>9</v>
      </c>
    </row>
    <row r="488" spans="1:7" s="125" customFormat="1" ht="30">
      <c r="A488" s="145" t="s">
        <v>1338</v>
      </c>
      <c r="B488" s="146" t="s">
        <v>1339</v>
      </c>
      <c r="C488" s="147" t="s">
        <v>521</v>
      </c>
      <c r="D488" s="148">
        <v>10.79</v>
      </c>
      <c r="E488" s="148"/>
      <c r="F488" s="148">
        <v>10.79</v>
      </c>
      <c r="G488" s="125">
        <v>9</v>
      </c>
    </row>
    <row r="489" spans="1:7" s="125" customFormat="1" ht="30">
      <c r="A489" s="145" t="s">
        <v>1340</v>
      </c>
      <c r="B489" s="146" t="s">
        <v>1341</v>
      </c>
      <c r="C489" s="147" t="s">
        <v>521</v>
      </c>
      <c r="D489" s="148">
        <v>11.92</v>
      </c>
      <c r="E489" s="148"/>
      <c r="F489" s="148">
        <v>11.92</v>
      </c>
      <c r="G489" s="125">
        <v>9</v>
      </c>
    </row>
    <row r="490" spans="1:7" s="125" customFormat="1" ht="30">
      <c r="A490" s="145" t="s">
        <v>1342</v>
      </c>
      <c r="B490" s="146" t="s">
        <v>1343</v>
      </c>
      <c r="C490" s="147" t="s">
        <v>521</v>
      </c>
      <c r="D490" s="148">
        <v>15.94</v>
      </c>
      <c r="E490" s="148"/>
      <c r="F490" s="148">
        <v>15.94</v>
      </c>
      <c r="G490" s="125">
        <v>9</v>
      </c>
    </row>
    <row r="491" spans="1:7" s="125" customFormat="1" ht="30">
      <c r="A491" s="145" t="s">
        <v>1344</v>
      </c>
      <c r="B491" s="146" t="s">
        <v>1345</v>
      </c>
      <c r="C491" s="147" t="s">
        <v>521</v>
      </c>
      <c r="D491" s="148">
        <v>23.88</v>
      </c>
      <c r="E491" s="148"/>
      <c r="F491" s="148">
        <v>23.88</v>
      </c>
      <c r="G491" s="125">
        <v>9</v>
      </c>
    </row>
    <row r="492" spans="1:7" s="125" customFormat="1" ht="30">
      <c r="A492" s="145" t="s">
        <v>1346</v>
      </c>
      <c r="B492" s="146" t="s">
        <v>1347</v>
      </c>
      <c r="C492" s="147" t="s">
        <v>521</v>
      </c>
      <c r="D492" s="148">
        <v>31.81</v>
      </c>
      <c r="E492" s="148"/>
      <c r="F492" s="148">
        <v>31.81</v>
      </c>
      <c r="G492" s="125">
        <v>9</v>
      </c>
    </row>
    <row r="493" spans="1:7" s="125" customFormat="1" ht="30">
      <c r="A493" s="145" t="s">
        <v>1348</v>
      </c>
      <c r="B493" s="146" t="s">
        <v>1349</v>
      </c>
      <c r="C493" s="147" t="s">
        <v>1320</v>
      </c>
      <c r="D493" s="148">
        <v>1.54</v>
      </c>
      <c r="E493" s="148"/>
      <c r="F493" s="148">
        <v>1.54</v>
      </c>
      <c r="G493" s="125">
        <v>9</v>
      </c>
    </row>
    <row r="494" spans="1:7" s="125" customFormat="1">
      <c r="A494" s="145" t="s">
        <v>1350</v>
      </c>
      <c r="B494" s="146" t="s">
        <v>1351</v>
      </c>
      <c r="C494" s="147" t="s">
        <v>521</v>
      </c>
      <c r="D494" s="148">
        <v>12.43</v>
      </c>
      <c r="E494" s="148"/>
      <c r="F494" s="148">
        <v>12.43</v>
      </c>
      <c r="G494" s="125">
        <v>9</v>
      </c>
    </row>
    <row r="495" spans="1:7" s="125" customFormat="1" ht="30">
      <c r="A495" s="145" t="s">
        <v>1352</v>
      </c>
      <c r="B495" s="146" t="s">
        <v>1353</v>
      </c>
      <c r="C495" s="147" t="s">
        <v>521</v>
      </c>
      <c r="D495" s="148">
        <v>17.14</v>
      </c>
      <c r="E495" s="148"/>
      <c r="F495" s="148">
        <v>17.14</v>
      </c>
      <c r="G495" s="125">
        <v>9</v>
      </c>
    </row>
    <row r="496" spans="1:7" s="125" customFormat="1" ht="30">
      <c r="A496" s="145" t="s">
        <v>1354</v>
      </c>
      <c r="B496" s="146" t="s">
        <v>1355</v>
      </c>
      <c r="C496" s="147" t="s">
        <v>521</v>
      </c>
      <c r="D496" s="148">
        <v>17.899999999999999</v>
      </c>
      <c r="E496" s="148"/>
      <c r="F496" s="148">
        <v>17.899999999999999</v>
      </c>
      <c r="G496" s="125">
        <v>9</v>
      </c>
    </row>
    <row r="497" spans="1:7" s="125" customFormat="1" ht="30">
      <c r="A497" s="145" t="s">
        <v>1356</v>
      </c>
      <c r="B497" s="146" t="s">
        <v>1357</v>
      </c>
      <c r="C497" s="147" t="s">
        <v>521</v>
      </c>
      <c r="D497" s="148">
        <v>22.87</v>
      </c>
      <c r="E497" s="148"/>
      <c r="F497" s="148">
        <v>22.87</v>
      </c>
      <c r="G497" s="125">
        <v>9</v>
      </c>
    </row>
    <row r="498" spans="1:7" s="125" customFormat="1" ht="30">
      <c r="A498" s="145" t="s">
        <v>1358</v>
      </c>
      <c r="B498" s="146" t="s">
        <v>1359</v>
      </c>
      <c r="C498" s="147" t="s">
        <v>521</v>
      </c>
      <c r="D498" s="148">
        <v>34.29</v>
      </c>
      <c r="E498" s="148"/>
      <c r="F498" s="148">
        <v>34.29</v>
      </c>
      <c r="G498" s="125">
        <v>9</v>
      </c>
    </row>
    <row r="499" spans="1:7" s="125" customFormat="1" ht="30">
      <c r="A499" s="145" t="s">
        <v>1360</v>
      </c>
      <c r="B499" s="146" t="s">
        <v>1361</v>
      </c>
      <c r="C499" s="147" t="s">
        <v>521</v>
      </c>
      <c r="D499" s="148">
        <v>45.71</v>
      </c>
      <c r="E499" s="148"/>
      <c r="F499" s="148">
        <v>45.71</v>
      </c>
      <c r="G499" s="125">
        <v>9</v>
      </c>
    </row>
    <row r="500" spans="1:7" s="125" customFormat="1" ht="30">
      <c r="A500" s="145" t="s">
        <v>1362</v>
      </c>
      <c r="B500" s="146" t="s">
        <v>1363</v>
      </c>
      <c r="C500" s="147" t="s">
        <v>1320</v>
      </c>
      <c r="D500" s="148">
        <v>2.2200000000000002</v>
      </c>
      <c r="E500" s="148"/>
      <c r="F500" s="148">
        <v>2.2200000000000002</v>
      </c>
      <c r="G500" s="125">
        <v>9</v>
      </c>
    </row>
    <row r="501" spans="1:7" s="125" customFormat="1">
      <c r="A501" s="145" t="s">
        <v>1364</v>
      </c>
      <c r="B501" s="146" t="s">
        <v>1365</v>
      </c>
      <c r="C501" s="147"/>
      <c r="D501" s="148"/>
      <c r="E501" s="148"/>
      <c r="F501" s="148"/>
      <c r="G501" s="125">
        <v>2</v>
      </c>
    </row>
    <row r="502" spans="1:7" s="125" customFormat="1">
      <c r="A502" s="145" t="s">
        <v>1366</v>
      </c>
      <c r="B502" s="146" t="s">
        <v>1367</v>
      </c>
      <c r="C502" s="147"/>
      <c r="D502" s="148"/>
      <c r="E502" s="148"/>
      <c r="F502" s="148"/>
      <c r="G502" s="125">
        <v>5</v>
      </c>
    </row>
    <row r="503" spans="1:7" s="125" customFormat="1">
      <c r="A503" s="145" t="s">
        <v>1368</v>
      </c>
      <c r="B503" s="146" t="s">
        <v>1369</v>
      </c>
      <c r="C503" s="147" t="s">
        <v>521</v>
      </c>
      <c r="D503" s="148"/>
      <c r="E503" s="148">
        <v>41.88</v>
      </c>
      <c r="F503" s="148">
        <v>41.88</v>
      </c>
      <c r="G503" s="125">
        <v>9</v>
      </c>
    </row>
    <row r="504" spans="1:7" s="125" customFormat="1">
      <c r="A504" s="145" t="s">
        <v>1370</v>
      </c>
      <c r="B504" s="146" t="s">
        <v>1371</v>
      </c>
      <c r="C504" s="147" t="s">
        <v>521</v>
      </c>
      <c r="D504" s="148"/>
      <c r="E504" s="148">
        <v>52.26</v>
      </c>
      <c r="F504" s="148">
        <v>52.26</v>
      </c>
      <c r="G504" s="125">
        <v>9</v>
      </c>
    </row>
    <row r="505" spans="1:7" s="125" customFormat="1">
      <c r="A505" s="145" t="s">
        <v>1372</v>
      </c>
      <c r="B505" s="146" t="s">
        <v>1373</v>
      </c>
      <c r="C505" s="147"/>
      <c r="D505" s="148"/>
      <c r="E505" s="148"/>
      <c r="F505" s="148"/>
      <c r="G505" s="125">
        <v>5</v>
      </c>
    </row>
    <row r="506" spans="1:7" s="125" customFormat="1" ht="30">
      <c r="A506" s="145" t="s">
        <v>46</v>
      </c>
      <c r="B506" s="146" t="s">
        <v>1374</v>
      </c>
      <c r="C506" s="147" t="s">
        <v>521</v>
      </c>
      <c r="D506" s="148"/>
      <c r="E506" s="148">
        <v>50.25</v>
      </c>
      <c r="F506" s="148">
        <v>50.25</v>
      </c>
      <c r="G506" s="125">
        <v>9</v>
      </c>
    </row>
    <row r="507" spans="1:7" s="125" customFormat="1" ht="30">
      <c r="A507" s="145" t="s">
        <v>1375</v>
      </c>
      <c r="B507" s="146" t="s">
        <v>1376</v>
      </c>
      <c r="C507" s="147" t="s">
        <v>521</v>
      </c>
      <c r="D507" s="148"/>
      <c r="E507" s="148">
        <v>64.989999999999995</v>
      </c>
      <c r="F507" s="148">
        <v>64.989999999999995</v>
      </c>
      <c r="G507" s="125">
        <v>9</v>
      </c>
    </row>
    <row r="508" spans="1:7" s="125" customFormat="1">
      <c r="A508" s="145" t="s">
        <v>1377</v>
      </c>
      <c r="B508" s="146" t="s">
        <v>1378</v>
      </c>
      <c r="C508" s="147"/>
      <c r="D508" s="148"/>
      <c r="E508" s="148"/>
      <c r="F508" s="148"/>
      <c r="G508" s="125">
        <v>5</v>
      </c>
    </row>
    <row r="509" spans="1:7" s="125" customFormat="1">
      <c r="A509" s="145" t="s">
        <v>1379</v>
      </c>
      <c r="B509" s="146" t="s">
        <v>1380</v>
      </c>
      <c r="C509" s="147" t="s">
        <v>521</v>
      </c>
      <c r="D509" s="148"/>
      <c r="E509" s="148">
        <v>7.2</v>
      </c>
      <c r="F509" s="148">
        <v>7.2</v>
      </c>
      <c r="G509" s="125">
        <v>9</v>
      </c>
    </row>
    <row r="510" spans="1:7" s="125" customFormat="1">
      <c r="A510" s="145" t="s">
        <v>159</v>
      </c>
      <c r="B510" s="146" t="s">
        <v>1381</v>
      </c>
      <c r="C510" s="147" t="s">
        <v>521</v>
      </c>
      <c r="D510" s="148"/>
      <c r="E510" s="148">
        <v>15.63</v>
      </c>
      <c r="F510" s="148">
        <v>15.63</v>
      </c>
      <c r="G510" s="125">
        <v>9</v>
      </c>
    </row>
    <row r="511" spans="1:7" s="125" customFormat="1">
      <c r="A511" s="145" t="s">
        <v>1382</v>
      </c>
      <c r="B511" s="146" t="s">
        <v>1383</v>
      </c>
      <c r="C511" s="147" t="s">
        <v>521</v>
      </c>
      <c r="D511" s="148">
        <v>16.190000000000001</v>
      </c>
      <c r="E511" s="148">
        <v>56.28</v>
      </c>
      <c r="F511" s="148">
        <v>72.47</v>
      </c>
      <c r="G511" s="125">
        <v>9</v>
      </c>
    </row>
    <row r="512" spans="1:7" s="125" customFormat="1">
      <c r="A512" s="145" t="s">
        <v>1384</v>
      </c>
      <c r="B512" s="146" t="s">
        <v>1385</v>
      </c>
      <c r="C512" s="147"/>
      <c r="D512" s="148"/>
      <c r="E512" s="148"/>
      <c r="F512" s="148"/>
      <c r="G512" s="125">
        <v>5</v>
      </c>
    </row>
    <row r="513" spans="1:7" s="125" customFormat="1">
      <c r="A513" s="145" t="s">
        <v>1386</v>
      </c>
      <c r="B513" s="146" t="s">
        <v>1387</v>
      </c>
      <c r="C513" s="147" t="s">
        <v>521</v>
      </c>
      <c r="D513" s="148"/>
      <c r="E513" s="148">
        <v>51.74</v>
      </c>
      <c r="F513" s="148">
        <v>51.74</v>
      </c>
      <c r="G513" s="125">
        <v>9</v>
      </c>
    </row>
    <row r="514" spans="1:7" s="125" customFormat="1">
      <c r="A514" s="145" t="s">
        <v>1388</v>
      </c>
      <c r="B514" s="146" t="s">
        <v>1389</v>
      </c>
      <c r="C514" s="147"/>
      <c r="D514" s="148"/>
      <c r="E514" s="148"/>
      <c r="F514" s="148"/>
      <c r="G514" s="125">
        <v>5</v>
      </c>
    </row>
    <row r="515" spans="1:7" s="125" customFormat="1">
      <c r="A515" s="145" t="s">
        <v>1390</v>
      </c>
      <c r="B515" s="146" t="s">
        <v>1391</v>
      </c>
      <c r="C515" s="147" t="s">
        <v>521</v>
      </c>
      <c r="D515" s="148"/>
      <c r="E515" s="148">
        <v>10.050000000000001</v>
      </c>
      <c r="F515" s="148">
        <v>10.050000000000001</v>
      </c>
      <c r="G515" s="125">
        <v>9</v>
      </c>
    </row>
    <row r="516" spans="1:7" s="125" customFormat="1">
      <c r="A516" s="145" t="s">
        <v>1392</v>
      </c>
      <c r="B516" s="146" t="s">
        <v>1393</v>
      </c>
      <c r="C516" s="147"/>
      <c r="D516" s="148"/>
      <c r="E516" s="148"/>
      <c r="F516" s="148"/>
      <c r="G516" s="125">
        <v>2</v>
      </c>
    </row>
    <row r="517" spans="1:7" s="125" customFormat="1" ht="30">
      <c r="A517" s="145" t="s">
        <v>1394</v>
      </c>
      <c r="B517" s="146" t="s">
        <v>1395</v>
      </c>
      <c r="C517" s="147"/>
      <c r="D517" s="148"/>
      <c r="E517" s="148"/>
      <c r="F517" s="148"/>
      <c r="G517" s="125">
        <v>5</v>
      </c>
    </row>
    <row r="518" spans="1:7" s="125" customFormat="1">
      <c r="A518" s="145" t="s">
        <v>1396</v>
      </c>
      <c r="B518" s="146" t="s">
        <v>1397</v>
      </c>
      <c r="C518" s="147" t="s">
        <v>521</v>
      </c>
      <c r="D518" s="148">
        <v>13.93</v>
      </c>
      <c r="E518" s="148">
        <v>0.23</v>
      </c>
      <c r="F518" s="148">
        <v>14.16</v>
      </c>
      <c r="G518" s="125">
        <v>9</v>
      </c>
    </row>
    <row r="519" spans="1:7" s="125" customFormat="1" ht="30">
      <c r="A519" s="145" t="s">
        <v>1398</v>
      </c>
      <c r="B519" s="146" t="s">
        <v>1399</v>
      </c>
      <c r="C519" s="147" t="s">
        <v>521</v>
      </c>
      <c r="D519" s="148">
        <v>14.3</v>
      </c>
      <c r="E519" s="148">
        <v>0.23</v>
      </c>
      <c r="F519" s="148">
        <v>14.53</v>
      </c>
      <c r="G519" s="125">
        <v>9</v>
      </c>
    </row>
    <row r="520" spans="1:7" s="125" customFormat="1" ht="30">
      <c r="A520" s="145" t="s">
        <v>1400</v>
      </c>
      <c r="B520" s="146" t="s">
        <v>1401</v>
      </c>
      <c r="C520" s="147" t="s">
        <v>521</v>
      </c>
      <c r="D520" s="148">
        <v>23.39</v>
      </c>
      <c r="E520" s="148">
        <v>0.78</v>
      </c>
      <c r="F520" s="148">
        <v>24.17</v>
      </c>
      <c r="G520" s="125">
        <v>9</v>
      </c>
    </row>
    <row r="521" spans="1:7" s="125" customFormat="1">
      <c r="A521" s="145" t="s">
        <v>1402</v>
      </c>
      <c r="B521" s="146" t="s">
        <v>1403</v>
      </c>
      <c r="C521" s="147" t="s">
        <v>521</v>
      </c>
      <c r="D521" s="148">
        <v>13.11</v>
      </c>
      <c r="E521" s="148"/>
      <c r="F521" s="148">
        <v>13.11</v>
      </c>
      <c r="G521" s="125">
        <v>9</v>
      </c>
    </row>
    <row r="522" spans="1:7" s="125" customFormat="1">
      <c r="A522" s="145" t="s">
        <v>1404</v>
      </c>
      <c r="B522" s="146" t="s">
        <v>1405</v>
      </c>
      <c r="C522" s="147"/>
      <c r="D522" s="148"/>
      <c r="E522" s="148"/>
      <c r="F522" s="148"/>
      <c r="G522" s="125">
        <v>5</v>
      </c>
    </row>
    <row r="523" spans="1:7" s="125" customFormat="1" ht="30">
      <c r="A523" s="145" t="s">
        <v>1406</v>
      </c>
      <c r="B523" s="146" t="s">
        <v>1407</v>
      </c>
      <c r="C523" s="147" t="s">
        <v>521</v>
      </c>
      <c r="D523" s="148">
        <v>8.68</v>
      </c>
      <c r="E523" s="148">
        <v>1.08</v>
      </c>
      <c r="F523" s="148">
        <v>9.76</v>
      </c>
      <c r="G523" s="125">
        <v>9</v>
      </c>
    </row>
    <row r="524" spans="1:7" s="125" customFormat="1" ht="30">
      <c r="A524" s="145" t="s">
        <v>1408</v>
      </c>
      <c r="B524" s="146" t="s">
        <v>1409</v>
      </c>
      <c r="C524" s="147" t="s">
        <v>521</v>
      </c>
      <c r="D524" s="148">
        <v>9.7799999999999994</v>
      </c>
      <c r="E524" s="148">
        <v>1.22</v>
      </c>
      <c r="F524" s="148">
        <v>11</v>
      </c>
      <c r="G524" s="125">
        <v>9</v>
      </c>
    </row>
    <row r="525" spans="1:7" s="125" customFormat="1" ht="30">
      <c r="A525" s="145" t="s">
        <v>1410</v>
      </c>
      <c r="B525" s="146" t="s">
        <v>1411</v>
      </c>
      <c r="C525" s="147" t="s">
        <v>521</v>
      </c>
      <c r="D525" s="148">
        <v>18.38</v>
      </c>
      <c r="E525" s="148">
        <v>0.7</v>
      </c>
      <c r="F525" s="148">
        <v>19.079999999999998</v>
      </c>
      <c r="G525" s="125">
        <v>9</v>
      </c>
    </row>
    <row r="526" spans="1:7" s="125" customFormat="1" ht="30">
      <c r="A526" s="145" t="s">
        <v>1412</v>
      </c>
      <c r="B526" s="146" t="s">
        <v>1413</v>
      </c>
      <c r="C526" s="147" t="s">
        <v>521</v>
      </c>
      <c r="D526" s="148">
        <v>19.39</v>
      </c>
      <c r="E526" s="148">
        <v>0.66</v>
      </c>
      <c r="F526" s="148">
        <v>20.05</v>
      </c>
      <c r="G526" s="125">
        <v>9</v>
      </c>
    </row>
    <row r="527" spans="1:7" s="125" customFormat="1">
      <c r="A527" s="145" t="s">
        <v>1414</v>
      </c>
      <c r="B527" s="146" t="s">
        <v>1415</v>
      </c>
      <c r="C527" s="147"/>
      <c r="D527" s="148"/>
      <c r="E527" s="148"/>
      <c r="F527" s="148"/>
      <c r="G527" s="125">
        <v>5</v>
      </c>
    </row>
    <row r="528" spans="1:7" s="125" customFormat="1">
      <c r="A528" s="145" t="s">
        <v>1416</v>
      </c>
      <c r="B528" s="146" t="s">
        <v>1417</v>
      </c>
      <c r="C528" s="147" t="s">
        <v>521</v>
      </c>
      <c r="D528" s="148">
        <v>36.03</v>
      </c>
      <c r="E528" s="148">
        <v>1.56</v>
      </c>
      <c r="F528" s="148">
        <v>37.590000000000003</v>
      </c>
      <c r="G528" s="125">
        <v>9</v>
      </c>
    </row>
    <row r="529" spans="1:7" s="125" customFormat="1">
      <c r="A529" s="145" t="s">
        <v>1418</v>
      </c>
      <c r="B529" s="146" t="s">
        <v>1419</v>
      </c>
      <c r="C529" s="147" t="s">
        <v>521</v>
      </c>
      <c r="D529" s="148">
        <v>30.63</v>
      </c>
      <c r="E529" s="148">
        <v>1.26</v>
      </c>
      <c r="F529" s="148">
        <v>31.89</v>
      </c>
      <c r="G529" s="125">
        <v>9</v>
      </c>
    </row>
    <row r="530" spans="1:7" s="125" customFormat="1">
      <c r="A530" s="145" t="s">
        <v>1420</v>
      </c>
      <c r="B530" s="146" t="s">
        <v>1421</v>
      </c>
      <c r="C530" s="147"/>
      <c r="D530" s="148"/>
      <c r="E530" s="148"/>
      <c r="F530" s="148"/>
      <c r="G530" s="125">
        <v>5</v>
      </c>
    </row>
    <row r="531" spans="1:7" s="125" customFormat="1" ht="30">
      <c r="A531" s="145" t="s">
        <v>1422</v>
      </c>
      <c r="B531" s="146" t="s">
        <v>1423</v>
      </c>
      <c r="C531" s="147" t="s">
        <v>521</v>
      </c>
      <c r="D531" s="148">
        <v>241.78</v>
      </c>
      <c r="E531" s="148"/>
      <c r="F531" s="148">
        <v>241.78</v>
      </c>
      <c r="G531" s="125">
        <v>9</v>
      </c>
    </row>
    <row r="532" spans="1:7" s="125" customFormat="1">
      <c r="A532" s="145" t="s">
        <v>1424</v>
      </c>
      <c r="B532" s="146" t="s">
        <v>1425</v>
      </c>
      <c r="C532" s="147"/>
      <c r="D532" s="148"/>
      <c r="E532" s="148"/>
      <c r="F532" s="148"/>
      <c r="G532" s="125">
        <v>5</v>
      </c>
    </row>
    <row r="533" spans="1:7" s="125" customFormat="1">
      <c r="A533" s="145" t="s">
        <v>1426</v>
      </c>
      <c r="B533" s="146" t="s">
        <v>1427</v>
      </c>
      <c r="C533" s="147" t="s">
        <v>521</v>
      </c>
      <c r="D533" s="148">
        <v>5.82</v>
      </c>
      <c r="E533" s="148">
        <v>0.1</v>
      </c>
      <c r="F533" s="148">
        <v>5.92</v>
      </c>
      <c r="G533" s="125">
        <v>9</v>
      </c>
    </row>
    <row r="534" spans="1:7" s="125" customFormat="1">
      <c r="A534" s="145" t="s">
        <v>1428</v>
      </c>
      <c r="B534" s="146" t="s">
        <v>1429</v>
      </c>
      <c r="C534" s="147"/>
      <c r="D534" s="148"/>
      <c r="E534" s="148"/>
      <c r="F534" s="148"/>
      <c r="G534" s="125">
        <v>5</v>
      </c>
    </row>
    <row r="535" spans="1:7" s="125" customFormat="1" ht="30">
      <c r="A535" s="145" t="s">
        <v>1430</v>
      </c>
      <c r="B535" s="146" t="s">
        <v>1431</v>
      </c>
      <c r="C535" s="147" t="s">
        <v>521</v>
      </c>
      <c r="D535" s="148">
        <v>3.56</v>
      </c>
      <c r="E535" s="148">
        <v>2.34</v>
      </c>
      <c r="F535" s="148">
        <v>5.9</v>
      </c>
      <c r="G535" s="125">
        <v>9</v>
      </c>
    </row>
    <row r="536" spans="1:7" s="125" customFormat="1" ht="30">
      <c r="A536" s="145" t="s">
        <v>1432</v>
      </c>
      <c r="B536" s="146" t="s">
        <v>1433</v>
      </c>
      <c r="C536" s="147" t="s">
        <v>521</v>
      </c>
      <c r="D536" s="148">
        <v>18.329999999999998</v>
      </c>
      <c r="E536" s="148">
        <v>2.15</v>
      </c>
      <c r="F536" s="148">
        <v>20.48</v>
      </c>
      <c r="G536" s="125">
        <v>9</v>
      </c>
    </row>
    <row r="537" spans="1:7" s="125" customFormat="1">
      <c r="A537" s="145" t="s">
        <v>1434</v>
      </c>
      <c r="B537" s="146" t="s">
        <v>1435</v>
      </c>
      <c r="C537" s="147"/>
      <c r="D537" s="148"/>
      <c r="E537" s="148"/>
      <c r="F537" s="148"/>
      <c r="G537" s="125">
        <v>5</v>
      </c>
    </row>
    <row r="538" spans="1:7" s="125" customFormat="1" ht="30">
      <c r="A538" s="145" t="s">
        <v>1436</v>
      </c>
      <c r="B538" s="146" t="s">
        <v>1437</v>
      </c>
      <c r="C538" s="147" t="s">
        <v>521</v>
      </c>
      <c r="D538" s="148">
        <v>17.579999999999998</v>
      </c>
      <c r="E538" s="148">
        <v>0.35</v>
      </c>
      <c r="F538" s="148">
        <v>17.93</v>
      </c>
      <c r="G538" s="125">
        <v>9</v>
      </c>
    </row>
    <row r="539" spans="1:7" s="125" customFormat="1" ht="30">
      <c r="A539" s="145" t="s">
        <v>1438</v>
      </c>
      <c r="B539" s="146" t="s">
        <v>1439</v>
      </c>
      <c r="C539" s="147" t="s">
        <v>521</v>
      </c>
      <c r="D539" s="148">
        <v>12.5</v>
      </c>
      <c r="E539" s="148">
        <v>0.25</v>
      </c>
      <c r="F539" s="148">
        <v>12.75</v>
      </c>
      <c r="G539" s="125">
        <v>9</v>
      </c>
    </row>
    <row r="540" spans="1:7" s="125" customFormat="1" ht="30">
      <c r="A540" s="145" t="s">
        <v>1440</v>
      </c>
      <c r="B540" s="146" t="s">
        <v>1441</v>
      </c>
      <c r="C540" s="147" t="s">
        <v>521</v>
      </c>
      <c r="D540" s="148">
        <v>12.69</v>
      </c>
      <c r="E540" s="148">
        <v>0.11</v>
      </c>
      <c r="F540" s="148">
        <v>12.8</v>
      </c>
      <c r="G540" s="125">
        <v>9</v>
      </c>
    </row>
    <row r="541" spans="1:7" s="125" customFormat="1" ht="30">
      <c r="A541" s="145" t="s">
        <v>1442</v>
      </c>
      <c r="B541" s="146" t="s">
        <v>1443</v>
      </c>
      <c r="C541" s="147" t="s">
        <v>521</v>
      </c>
      <c r="D541" s="148">
        <v>18.11</v>
      </c>
      <c r="E541" s="148">
        <v>0.33</v>
      </c>
      <c r="F541" s="148">
        <v>18.440000000000001</v>
      </c>
      <c r="G541" s="125">
        <v>9</v>
      </c>
    </row>
    <row r="542" spans="1:7" s="125" customFormat="1">
      <c r="A542" s="145" t="s">
        <v>1444</v>
      </c>
      <c r="B542" s="146" t="s">
        <v>1445</v>
      </c>
      <c r="C542" s="147"/>
      <c r="D542" s="148"/>
      <c r="E542" s="148"/>
      <c r="F542" s="148"/>
      <c r="G542" s="125">
        <v>2</v>
      </c>
    </row>
    <row r="543" spans="1:7" s="125" customFormat="1">
      <c r="A543" s="145" t="s">
        <v>1446</v>
      </c>
      <c r="B543" s="146" t="s">
        <v>1447</v>
      </c>
      <c r="C543" s="147"/>
      <c r="D543" s="148"/>
      <c r="E543" s="148"/>
      <c r="F543" s="148"/>
      <c r="G543" s="125">
        <v>5</v>
      </c>
    </row>
    <row r="544" spans="1:7" s="125" customFormat="1">
      <c r="A544" s="145" t="s">
        <v>1448</v>
      </c>
      <c r="B544" s="146" t="s">
        <v>1449</v>
      </c>
      <c r="C544" s="147" t="s">
        <v>216</v>
      </c>
      <c r="D544" s="148">
        <v>37.229999999999997</v>
      </c>
      <c r="E544" s="148">
        <v>49.36</v>
      </c>
      <c r="F544" s="148">
        <v>86.59</v>
      </c>
      <c r="G544" s="125">
        <v>9</v>
      </c>
    </row>
    <row r="545" spans="1:7" s="125" customFormat="1">
      <c r="A545" s="145" t="s">
        <v>1450</v>
      </c>
      <c r="B545" s="146" t="s">
        <v>1451</v>
      </c>
      <c r="C545" s="147" t="s">
        <v>216</v>
      </c>
      <c r="D545" s="148">
        <v>19.87</v>
      </c>
      <c r="E545" s="148">
        <v>29.69</v>
      </c>
      <c r="F545" s="148">
        <v>49.56</v>
      </c>
      <c r="G545" s="125">
        <v>9</v>
      </c>
    </row>
    <row r="546" spans="1:7" s="125" customFormat="1">
      <c r="A546" s="145" t="s">
        <v>1452</v>
      </c>
      <c r="B546" s="146" t="s">
        <v>1453</v>
      </c>
      <c r="C546" s="147" t="s">
        <v>216</v>
      </c>
      <c r="D546" s="148">
        <v>13.42</v>
      </c>
      <c r="E546" s="148">
        <v>7.18</v>
      </c>
      <c r="F546" s="148">
        <v>20.6</v>
      </c>
      <c r="G546" s="125">
        <v>9</v>
      </c>
    </row>
    <row r="547" spans="1:7" s="125" customFormat="1">
      <c r="A547" s="145" t="s">
        <v>1454</v>
      </c>
      <c r="B547" s="146" t="s">
        <v>1455</v>
      </c>
      <c r="C547" s="147" t="s">
        <v>216</v>
      </c>
      <c r="D547" s="148">
        <v>47.37</v>
      </c>
      <c r="E547" s="148">
        <v>57.45</v>
      </c>
      <c r="F547" s="148">
        <v>104.82</v>
      </c>
      <c r="G547" s="125">
        <v>9</v>
      </c>
    </row>
    <row r="548" spans="1:7" s="125" customFormat="1" ht="30">
      <c r="A548" s="145" t="s">
        <v>1456</v>
      </c>
      <c r="B548" s="146" t="s">
        <v>1457</v>
      </c>
      <c r="C548" s="147" t="s">
        <v>216</v>
      </c>
      <c r="D548" s="148">
        <v>260.91000000000003</v>
      </c>
      <c r="E548" s="148"/>
      <c r="F548" s="148">
        <v>260.91000000000003</v>
      </c>
      <c r="G548" s="125">
        <v>9</v>
      </c>
    </row>
    <row r="549" spans="1:7" s="125" customFormat="1" ht="30">
      <c r="A549" s="145" t="s">
        <v>1458</v>
      </c>
      <c r="B549" s="146" t="s">
        <v>1459</v>
      </c>
      <c r="C549" s="147" t="s">
        <v>216</v>
      </c>
      <c r="D549" s="148">
        <v>272.64999999999998</v>
      </c>
      <c r="E549" s="148"/>
      <c r="F549" s="148">
        <v>272.64999999999998</v>
      </c>
      <c r="G549" s="125">
        <v>9</v>
      </c>
    </row>
    <row r="550" spans="1:7" s="125" customFormat="1" ht="30">
      <c r="A550" s="145" t="s">
        <v>1460</v>
      </c>
      <c r="B550" s="146" t="s">
        <v>1461</v>
      </c>
      <c r="C550" s="147" t="s">
        <v>216</v>
      </c>
      <c r="D550" s="148">
        <v>292.16000000000003</v>
      </c>
      <c r="E550" s="148"/>
      <c r="F550" s="148">
        <v>292.16000000000003</v>
      </c>
      <c r="G550" s="125">
        <v>9</v>
      </c>
    </row>
    <row r="551" spans="1:7" s="125" customFormat="1">
      <c r="A551" s="145" t="s">
        <v>1462</v>
      </c>
      <c r="B551" s="146" t="s">
        <v>1463</v>
      </c>
      <c r="C551" s="147"/>
      <c r="D551" s="148"/>
      <c r="E551" s="148"/>
      <c r="F551" s="148"/>
      <c r="G551" s="125">
        <v>5</v>
      </c>
    </row>
    <row r="552" spans="1:7" s="125" customFormat="1">
      <c r="A552" s="145" t="s">
        <v>1464</v>
      </c>
      <c r="B552" s="146" t="s">
        <v>1465</v>
      </c>
      <c r="C552" s="147" t="s">
        <v>521</v>
      </c>
      <c r="D552" s="148">
        <v>18.84</v>
      </c>
      <c r="E552" s="148">
        <v>26.93</v>
      </c>
      <c r="F552" s="148">
        <v>45.77</v>
      </c>
      <c r="G552" s="125">
        <v>9</v>
      </c>
    </row>
    <row r="553" spans="1:7" s="125" customFormat="1">
      <c r="A553" s="145" t="s">
        <v>1466</v>
      </c>
      <c r="B553" s="146" t="s">
        <v>1467</v>
      </c>
      <c r="C553" s="147" t="s">
        <v>145</v>
      </c>
      <c r="D553" s="148">
        <v>9.0399999999999991</v>
      </c>
      <c r="E553" s="148">
        <v>1.86</v>
      </c>
      <c r="F553" s="148">
        <v>10.9</v>
      </c>
      <c r="G553" s="125">
        <v>9</v>
      </c>
    </row>
    <row r="554" spans="1:7" s="125" customFormat="1">
      <c r="A554" s="145" t="s">
        <v>1468</v>
      </c>
      <c r="B554" s="146" t="s">
        <v>1469</v>
      </c>
      <c r="C554" s="147" t="s">
        <v>1470</v>
      </c>
      <c r="D554" s="148">
        <v>4.67</v>
      </c>
      <c r="E554" s="148">
        <v>1.68</v>
      </c>
      <c r="F554" s="148">
        <v>6.35</v>
      </c>
      <c r="G554" s="125">
        <v>9</v>
      </c>
    </row>
    <row r="555" spans="1:7" s="125" customFormat="1">
      <c r="A555" s="145" t="s">
        <v>1471</v>
      </c>
      <c r="B555" s="146" t="s">
        <v>1472</v>
      </c>
      <c r="C555" s="147" t="s">
        <v>521</v>
      </c>
      <c r="D555" s="148"/>
      <c r="E555" s="148">
        <v>12.74</v>
      </c>
      <c r="F555" s="148">
        <v>12.74</v>
      </c>
      <c r="G555" s="125">
        <v>9</v>
      </c>
    </row>
    <row r="556" spans="1:7" s="125" customFormat="1">
      <c r="A556" s="145" t="s">
        <v>1473</v>
      </c>
      <c r="B556" s="146" t="s">
        <v>1474</v>
      </c>
      <c r="C556" s="147"/>
      <c r="D556" s="148"/>
      <c r="E556" s="148"/>
      <c r="F556" s="148"/>
      <c r="G556" s="125">
        <v>5</v>
      </c>
    </row>
    <row r="557" spans="1:7" s="125" customFormat="1">
      <c r="A557" s="145" t="s">
        <v>1475</v>
      </c>
      <c r="B557" s="146" t="s">
        <v>1476</v>
      </c>
      <c r="C557" s="147" t="s">
        <v>521</v>
      </c>
      <c r="D557" s="148"/>
      <c r="E557" s="148">
        <v>7.42</v>
      </c>
      <c r="F557" s="148">
        <v>7.42</v>
      </c>
      <c r="G557" s="125">
        <v>9</v>
      </c>
    </row>
    <row r="558" spans="1:7" s="125" customFormat="1">
      <c r="A558" s="145" t="s">
        <v>1477</v>
      </c>
      <c r="B558" s="146" t="s">
        <v>1478</v>
      </c>
      <c r="C558" s="147"/>
      <c r="D558" s="148"/>
      <c r="E558" s="148"/>
      <c r="F558" s="148"/>
      <c r="G558" s="125">
        <v>5</v>
      </c>
    </row>
    <row r="559" spans="1:7" s="125" customFormat="1">
      <c r="A559" s="145" t="s">
        <v>1479</v>
      </c>
      <c r="B559" s="146" t="s">
        <v>1480</v>
      </c>
      <c r="C559" s="147" t="s">
        <v>216</v>
      </c>
      <c r="D559" s="148">
        <v>32.08</v>
      </c>
      <c r="E559" s="148">
        <v>0.63</v>
      </c>
      <c r="F559" s="148">
        <v>32.71</v>
      </c>
      <c r="G559" s="125">
        <v>9</v>
      </c>
    </row>
    <row r="560" spans="1:7" s="125" customFormat="1">
      <c r="A560" s="145" t="s">
        <v>1481</v>
      </c>
      <c r="B560" s="146" t="s">
        <v>1482</v>
      </c>
      <c r="C560" s="147" t="s">
        <v>521</v>
      </c>
      <c r="D560" s="148">
        <v>95.12</v>
      </c>
      <c r="E560" s="148">
        <v>18.559999999999999</v>
      </c>
      <c r="F560" s="148">
        <v>113.68</v>
      </c>
      <c r="G560" s="125">
        <v>9</v>
      </c>
    </row>
    <row r="561" spans="1:7" s="125" customFormat="1">
      <c r="A561" s="145" t="s">
        <v>1483</v>
      </c>
      <c r="B561" s="146" t="s">
        <v>1484</v>
      </c>
      <c r="C561" s="147" t="s">
        <v>521</v>
      </c>
      <c r="D561" s="148">
        <v>129.09</v>
      </c>
      <c r="E561" s="148">
        <v>11.14</v>
      </c>
      <c r="F561" s="148">
        <v>140.22999999999999</v>
      </c>
      <c r="G561" s="125">
        <v>9</v>
      </c>
    </row>
    <row r="562" spans="1:7" s="125" customFormat="1" ht="30">
      <c r="A562" s="145" t="s">
        <v>1485</v>
      </c>
      <c r="B562" s="146" t="s">
        <v>1486</v>
      </c>
      <c r="C562" s="147" t="s">
        <v>216</v>
      </c>
      <c r="D562" s="148">
        <v>5.08</v>
      </c>
      <c r="E562" s="148">
        <v>11.14</v>
      </c>
      <c r="F562" s="148">
        <v>16.22</v>
      </c>
      <c r="G562" s="125">
        <v>9</v>
      </c>
    </row>
    <row r="563" spans="1:7" s="125" customFormat="1" ht="30">
      <c r="A563" s="145" t="s">
        <v>1487</v>
      </c>
      <c r="B563" s="146" t="s">
        <v>1488</v>
      </c>
      <c r="C563" s="147" t="s">
        <v>216</v>
      </c>
      <c r="D563" s="148">
        <v>7.5</v>
      </c>
      <c r="E563" s="148">
        <v>11.14</v>
      </c>
      <c r="F563" s="148">
        <v>18.64</v>
      </c>
      <c r="G563" s="125">
        <v>9</v>
      </c>
    </row>
    <row r="564" spans="1:7" s="125" customFormat="1" ht="30">
      <c r="A564" s="145" t="s">
        <v>1489</v>
      </c>
      <c r="B564" s="146" t="s">
        <v>1490</v>
      </c>
      <c r="C564" s="147" t="s">
        <v>216</v>
      </c>
      <c r="D564" s="148">
        <v>14.93</v>
      </c>
      <c r="E564" s="148">
        <v>11.14</v>
      </c>
      <c r="F564" s="148">
        <v>26.07</v>
      </c>
      <c r="G564" s="125">
        <v>9</v>
      </c>
    </row>
    <row r="565" spans="1:7" s="125" customFormat="1">
      <c r="A565" s="145" t="s">
        <v>1491</v>
      </c>
      <c r="B565" s="146" t="s">
        <v>1492</v>
      </c>
      <c r="C565" s="147"/>
      <c r="D565" s="148"/>
      <c r="E565" s="148"/>
      <c r="F565" s="148"/>
      <c r="G565" s="125">
        <v>5</v>
      </c>
    </row>
    <row r="566" spans="1:7" s="125" customFormat="1">
      <c r="A566" s="145" t="s">
        <v>1493</v>
      </c>
      <c r="B566" s="146" t="s">
        <v>1494</v>
      </c>
      <c r="C566" s="147" t="s">
        <v>31</v>
      </c>
      <c r="D566" s="148">
        <v>13.11</v>
      </c>
      <c r="E566" s="148">
        <v>12.99</v>
      </c>
      <c r="F566" s="148">
        <v>26.1</v>
      </c>
      <c r="G566" s="125">
        <v>9</v>
      </c>
    </row>
    <row r="567" spans="1:7" s="125" customFormat="1">
      <c r="A567" s="145" t="s">
        <v>1495</v>
      </c>
      <c r="B567" s="146" t="s">
        <v>1496</v>
      </c>
      <c r="C567" s="147" t="s">
        <v>31</v>
      </c>
      <c r="D567" s="148">
        <v>18.37</v>
      </c>
      <c r="E567" s="148">
        <v>14.84</v>
      </c>
      <c r="F567" s="148">
        <v>33.21</v>
      </c>
      <c r="G567" s="125">
        <v>9</v>
      </c>
    </row>
    <row r="568" spans="1:7" s="125" customFormat="1">
      <c r="A568" s="145" t="s">
        <v>1497</v>
      </c>
      <c r="B568" s="146" t="s">
        <v>1498</v>
      </c>
      <c r="C568" s="147" t="s">
        <v>31</v>
      </c>
      <c r="D568" s="148">
        <v>18.23</v>
      </c>
      <c r="E568" s="148">
        <v>18.559999999999999</v>
      </c>
      <c r="F568" s="148">
        <v>36.79</v>
      </c>
      <c r="G568" s="125">
        <v>9</v>
      </c>
    </row>
    <row r="569" spans="1:7" s="125" customFormat="1">
      <c r="A569" s="145" t="s">
        <v>1499</v>
      </c>
      <c r="B569" s="146" t="s">
        <v>1500</v>
      </c>
      <c r="C569" s="147"/>
      <c r="D569" s="148"/>
      <c r="E569" s="148"/>
      <c r="F569" s="148"/>
      <c r="G569" s="125">
        <v>5</v>
      </c>
    </row>
    <row r="570" spans="1:7" s="125" customFormat="1" ht="30">
      <c r="A570" s="145" t="s">
        <v>1501</v>
      </c>
      <c r="B570" s="146" t="s">
        <v>1502</v>
      </c>
      <c r="C570" s="147" t="s">
        <v>439</v>
      </c>
      <c r="D570" s="148">
        <v>10683.09</v>
      </c>
      <c r="E570" s="148"/>
      <c r="F570" s="148">
        <v>10683.09</v>
      </c>
      <c r="G570" s="125">
        <v>9</v>
      </c>
    </row>
    <row r="571" spans="1:7" s="125" customFormat="1" ht="45">
      <c r="A571" s="145" t="s">
        <v>1503</v>
      </c>
      <c r="B571" s="146" t="s">
        <v>1504</v>
      </c>
      <c r="C571" s="147" t="s">
        <v>1505</v>
      </c>
      <c r="D571" s="148">
        <v>631.1</v>
      </c>
      <c r="E571" s="148"/>
      <c r="F571" s="148">
        <v>631.1</v>
      </c>
      <c r="G571" s="125">
        <v>9</v>
      </c>
    </row>
    <row r="572" spans="1:7" s="125" customFormat="1">
      <c r="A572" s="145" t="s">
        <v>1506</v>
      </c>
      <c r="B572" s="146" t="s">
        <v>1507</v>
      </c>
      <c r="C572" s="147" t="s">
        <v>24</v>
      </c>
      <c r="D572" s="148">
        <v>360.19</v>
      </c>
      <c r="E572" s="148"/>
      <c r="F572" s="148">
        <v>360.19</v>
      </c>
      <c r="G572" s="125">
        <v>9</v>
      </c>
    </row>
    <row r="573" spans="1:7" s="125" customFormat="1" ht="30">
      <c r="A573" s="145" t="s">
        <v>1508</v>
      </c>
      <c r="B573" s="146" t="s">
        <v>1509</v>
      </c>
      <c r="C573" s="147" t="s">
        <v>1510</v>
      </c>
      <c r="D573" s="148">
        <v>2.62</v>
      </c>
      <c r="E573" s="148">
        <v>3.35</v>
      </c>
      <c r="F573" s="148">
        <v>5.97</v>
      </c>
      <c r="G573" s="125">
        <v>9</v>
      </c>
    </row>
    <row r="574" spans="1:7" s="125" customFormat="1">
      <c r="A574" s="145" t="s">
        <v>1511</v>
      </c>
      <c r="B574" s="146" t="s">
        <v>1512</v>
      </c>
      <c r="C574" s="147"/>
      <c r="D574" s="148"/>
      <c r="E574" s="148"/>
      <c r="F574" s="148"/>
      <c r="G574" s="125">
        <v>5</v>
      </c>
    </row>
    <row r="575" spans="1:7" s="125" customFormat="1">
      <c r="A575" s="145" t="s">
        <v>1513</v>
      </c>
      <c r="B575" s="146" t="s">
        <v>1514</v>
      </c>
      <c r="C575" s="147" t="s">
        <v>521</v>
      </c>
      <c r="D575" s="148">
        <v>111.39</v>
      </c>
      <c r="E575" s="148">
        <v>111.33</v>
      </c>
      <c r="F575" s="148">
        <v>222.72</v>
      </c>
      <c r="G575" s="125">
        <v>9</v>
      </c>
    </row>
    <row r="576" spans="1:7" s="125" customFormat="1">
      <c r="A576" s="145" t="s">
        <v>1515</v>
      </c>
      <c r="B576" s="146" t="s">
        <v>1516</v>
      </c>
      <c r="C576" s="147" t="s">
        <v>521</v>
      </c>
      <c r="D576" s="148">
        <v>228.2</v>
      </c>
      <c r="E576" s="148">
        <v>215.44</v>
      </c>
      <c r="F576" s="148">
        <v>443.64</v>
      </c>
      <c r="G576" s="125">
        <v>9</v>
      </c>
    </row>
    <row r="577" spans="1:7" s="125" customFormat="1" ht="45">
      <c r="A577" s="145" t="s">
        <v>1517</v>
      </c>
      <c r="B577" s="146" t="s">
        <v>1518</v>
      </c>
      <c r="C577" s="147" t="s">
        <v>521</v>
      </c>
      <c r="D577" s="148">
        <v>853.49</v>
      </c>
      <c r="E577" s="148">
        <v>100.19</v>
      </c>
      <c r="F577" s="148">
        <v>953.68</v>
      </c>
      <c r="G577" s="125">
        <v>9</v>
      </c>
    </row>
    <row r="578" spans="1:7" s="125" customFormat="1" ht="45">
      <c r="A578" s="145" t="s">
        <v>1519</v>
      </c>
      <c r="B578" s="146" t="s">
        <v>1520</v>
      </c>
      <c r="C578" s="147" t="s">
        <v>521</v>
      </c>
      <c r="D578" s="148">
        <v>625.95000000000005</v>
      </c>
      <c r="E578" s="148">
        <v>123.04</v>
      </c>
      <c r="F578" s="148">
        <v>748.99</v>
      </c>
      <c r="G578" s="125">
        <v>9</v>
      </c>
    </row>
    <row r="579" spans="1:7" s="125" customFormat="1">
      <c r="A579" s="145" t="s">
        <v>1521</v>
      </c>
      <c r="B579" s="146" t="s">
        <v>1522</v>
      </c>
      <c r="C579" s="147"/>
      <c r="D579" s="148"/>
      <c r="E579" s="148"/>
      <c r="F579" s="148"/>
      <c r="G579" s="125">
        <v>2</v>
      </c>
    </row>
    <row r="580" spans="1:7" s="125" customFormat="1">
      <c r="A580" s="145" t="s">
        <v>1523</v>
      </c>
      <c r="B580" s="146" t="s">
        <v>1524</v>
      </c>
      <c r="C580" s="147"/>
      <c r="D580" s="148"/>
      <c r="E580" s="148"/>
      <c r="F580" s="148"/>
      <c r="G580" s="125">
        <v>5</v>
      </c>
    </row>
    <row r="581" spans="1:7" s="125" customFormat="1">
      <c r="A581" s="145" t="s">
        <v>1525</v>
      </c>
      <c r="B581" s="146" t="s">
        <v>1526</v>
      </c>
      <c r="C581" s="147" t="s">
        <v>216</v>
      </c>
      <c r="D581" s="148">
        <v>38.729999999999997</v>
      </c>
      <c r="E581" s="148">
        <v>48.25</v>
      </c>
      <c r="F581" s="148">
        <v>86.98</v>
      </c>
      <c r="G581" s="125">
        <v>9</v>
      </c>
    </row>
    <row r="582" spans="1:7" s="125" customFormat="1">
      <c r="A582" s="145" t="s">
        <v>1527</v>
      </c>
      <c r="B582" s="146" t="s">
        <v>1528</v>
      </c>
      <c r="C582" s="147" t="s">
        <v>216</v>
      </c>
      <c r="D582" s="148">
        <v>166.92</v>
      </c>
      <c r="E582" s="148">
        <v>55.67</v>
      </c>
      <c r="F582" s="148">
        <v>222.59</v>
      </c>
      <c r="G582" s="125">
        <v>9</v>
      </c>
    </row>
    <row r="583" spans="1:7" s="125" customFormat="1">
      <c r="A583" s="145" t="s">
        <v>1529</v>
      </c>
      <c r="B583" s="146" t="s">
        <v>1530</v>
      </c>
      <c r="C583" s="147" t="s">
        <v>216</v>
      </c>
      <c r="D583" s="148">
        <v>60.16</v>
      </c>
      <c r="E583" s="148">
        <v>44.53</v>
      </c>
      <c r="F583" s="148">
        <v>104.69</v>
      </c>
      <c r="G583" s="125">
        <v>9</v>
      </c>
    </row>
    <row r="584" spans="1:7" s="125" customFormat="1" ht="30">
      <c r="A584" s="145" t="s">
        <v>1531</v>
      </c>
      <c r="B584" s="146" t="s">
        <v>1532</v>
      </c>
      <c r="C584" s="147" t="s">
        <v>216</v>
      </c>
      <c r="D584" s="148"/>
      <c r="E584" s="148">
        <v>5.71</v>
      </c>
      <c r="F584" s="148">
        <v>5.71</v>
      </c>
      <c r="G584" s="125">
        <v>9</v>
      </c>
    </row>
    <row r="585" spans="1:7" s="125" customFormat="1" ht="30">
      <c r="A585" s="145" t="s">
        <v>1533</v>
      </c>
      <c r="B585" s="146" t="s">
        <v>1534</v>
      </c>
      <c r="C585" s="147" t="s">
        <v>216</v>
      </c>
      <c r="D585" s="148"/>
      <c r="E585" s="148">
        <v>6.8</v>
      </c>
      <c r="F585" s="148">
        <v>6.8</v>
      </c>
      <c r="G585" s="125">
        <v>9</v>
      </c>
    </row>
    <row r="586" spans="1:7" s="125" customFormat="1">
      <c r="A586" s="145" t="s">
        <v>1535</v>
      </c>
      <c r="B586" s="146" t="s">
        <v>1536</v>
      </c>
      <c r="C586" s="147"/>
      <c r="D586" s="148"/>
      <c r="E586" s="148"/>
      <c r="F586" s="148"/>
      <c r="G586" s="125">
        <v>5</v>
      </c>
    </row>
    <row r="587" spans="1:7" s="125" customFormat="1">
      <c r="A587" s="145" t="s">
        <v>305</v>
      </c>
      <c r="B587" s="146" t="s">
        <v>1537</v>
      </c>
      <c r="C587" s="147" t="s">
        <v>216</v>
      </c>
      <c r="D587" s="148">
        <v>125.25</v>
      </c>
      <c r="E587" s="148">
        <v>51.95</v>
      </c>
      <c r="F587" s="148">
        <v>177.2</v>
      </c>
      <c r="G587" s="125">
        <v>9</v>
      </c>
    </row>
    <row r="588" spans="1:7" s="125" customFormat="1">
      <c r="A588" s="145" t="s">
        <v>1538</v>
      </c>
      <c r="B588" s="146" t="s">
        <v>1539</v>
      </c>
      <c r="C588" s="147" t="s">
        <v>216</v>
      </c>
      <c r="D588" s="148">
        <v>136.72</v>
      </c>
      <c r="E588" s="148">
        <v>51.95</v>
      </c>
      <c r="F588" s="148">
        <v>188.67</v>
      </c>
      <c r="G588" s="125">
        <v>9</v>
      </c>
    </row>
    <row r="589" spans="1:7" s="125" customFormat="1">
      <c r="A589" s="145" t="s">
        <v>1540</v>
      </c>
      <c r="B589" s="146" t="s">
        <v>1541</v>
      </c>
      <c r="C589" s="147" t="s">
        <v>216</v>
      </c>
      <c r="D589" s="148">
        <v>116.36</v>
      </c>
      <c r="E589" s="148">
        <v>92.78</v>
      </c>
      <c r="F589" s="148">
        <v>209.14</v>
      </c>
      <c r="G589" s="125">
        <v>9</v>
      </c>
    </row>
    <row r="590" spans="1:7" s="125" customFormat="1">
      <c r="A590" s="145" t="s">
        <v>1542</v>
      </c>
      <c r="B590" s="146" t="s">
        <v>1543</v>
      </c>
      <c r="C590" s="147" t="s">
        <v>216</v>
      </c>
      <c r="D590" s="148">
        <v>85.78</v>
      </c>
      <c r="E590" s="148">
        <v>50.1</v>
      </c>
      <c r="F590" s="148">
        <v>135.88</v>
      </c>
      <c r="G590" s="125">
        <v>9</v>
      </c>
    </row>
    <row r="591" spans="1:7" s="125" customFormat="1">
      <c r="A591" s="145" t="s">
        <v>1544</v>
      </c>
      <c r="B591" s="146" t="s">
        <v>1545</v>
      </c>
      <c r="C591" s="147" t="s">
        <v>216</v>
      </c>
      <c r="D591" s="148">
        <v>44.86</v>
      </c>
      <c r="E591" s="148">
        <v>40.83</v>
      </c>
      <c r="F591" s="148">
        <v>85.69</v>
      </c>
      <c r="G591" s="125">
        <v>9</v>
      </c>
    </row>
    <row r="592" spans="1:7" s="125" customFormat="1">
      <c r="A592" s="145" t="s">
        <v>1546</v>
      </c>
      <c r="B592" s="146" t="s">
        <v>1547</v>
      </c>
      <c r="C592" s="147" t="s">
        <v>216</v>
      </c>
      <c r="D592" s="148">
        <v>105.36</v>
      </c>
      <c r="E592" s="148">
        <v>81.180000000000007</v>
      </c>
      <c r="F592" s="148">
        <v>186.54</v>
      </c>
      <c r="G592" s="125">
        <v>9</v>
      </c>
    </row>
    <row r="593" spans="1:7" s="125" customFormat="1" ht="30">
      <c r="A593" s="145" t="s">
        <v>1548</v>
      </c>
      <c r="B593" s="146" t="s">
        <v>1549</v>
      </c>
      <c r="C593" s="147" t="s">
        <v>216</v>
      </c>
      <c r="D593" s="148">
        <v>92.05</v>
      </c>
      <c r="E593" s="148">
        <v>31.96</v>
      </c>
      <c r="F593" s="148">
        <v>124.01</v>
      </c>
      <c r="G593" s="125">
        <v>9</v>
      </c>
    </row>
    <row r="594" spans="1:7" s="125" customFormat="1" ht="30">
      <c r="A594" s="145" t="s">
        <v>1550</v>
      </c>
      <c r="B594" s="146" t="s">
        <v>1551</v>
      </c>
      <c r="C594" s="147" t="s">
        <v>216</v>
      </c>
      <c r="D594" s="148">
        <v>92.05</v>
      </c>
      <c r="E594" s="148">
        <v>56.98</v>
      </c>
      <c r="F594" s="148">
        <v>149.03</v>
      </c>
      <c r="G594" s="125">
        <v>9</v>
      </c>
    </row>
    <row r="595" spans="1:7" s="125" customFormat="1" ht="30">
      <c r="A595" s="145" t="s">
        <v>1552</v>
      </c>
      <c r="B595" s="146" t="s">
        <v>1553</v>
      </c>
      <c r="C595" s="147" t="s">
        <v>216</v>
      </c>
      <c r="D595" s="148">
        <v>60</v>
      </c>
      <c r="E595" s="148">
        <v>97.81</v>
      </c>
      <c r="F595" s="148">
        <v>157.81</v>
      </c>
      <c r="G595" s="125">
        <v>9</v>
      </c>
    </row>
    <row r="596" spans="1:7" s="125" customFormat="1">
      <c r="A596" s="145" t="s">
        <v>1554</v>
      </c>
      <c r="B596" s="146" t="s">
        <v>1555</v>
      </c>
      <c r="C596" s="147"/>
      <c r="D596" s="148"/>
      <c r="E596" s="148"/>
      <c r="F596" s="148"/>
      <c r="G596" s="125">
        <v>5</v>
      </c>
    </row>
    <row r="597" spans="1:7" s="125" customFormat="1">
      <c r="A597" s="145" t="s">
        <v>1556</v>
      </c>
      <c r="B597" s="146" t="s">
        <v>1557</v>
      </c>
      <c r="C597" s="147" t="s">
        <v>31</v>
      </c>
      <c r="D597" s="148">
        <v>76.87</v>
      </c>
      <c r="E597" s="148">
        <v>8.81</v>
      </c>
      <c r="F597" s="148">
        <v>85.68</v>
      </c>
      <c r="G597" s="125">
        <v>9</v>
      </c>
    </row>
    <row r="598" spans="1:7" s="125" customFormat="1">
      <c r="A598" s="145" t="s">
        <v>1558</v>
      </c>
      <c r="B598" s="146" t="s">
        <v>1559</v>
      </c>
      <c r="C598" s="147" t="s">
        <v>31</v>
      </c>
      <c r="D598" s="148">
        <v>105.58</v>
      </c>
      <c r="E598" s="148">
        <v>8.81</v>
      </c>
      <c r="F598" s="148">
        <v>114.39</v>
      </c>
      <c r="G598" s="125">
        <v>9</v>
      </c>
    </row>
    <row r="599" spans="1:7" s="125" customFormat="1">
      <c r="A599" s="145" t="s">
        <v>1560</v>
      </c>
      <c r="B599" s="146" t="s">
        <v>1561</v>
      </c>
      <c r="C599" s="147" t="s">
        <v>31</v>
      </c>
      <c r="D599" s="148">
        <v>127.66</v>
      </c>
      <c r="E599" s="148">
        <v>8.81</v>
      </c>
      <c r="F599" s="148">
        <v>136.47</v>
      </c>
      <c r="G599" s="125">
        <v>9</v>
      </c>
    </row>
    <row r="600" spans="1:7" s="125" customFormat="1">
      <c r="A600" s="145" t="s">
        <v>1562</v>
      </c>
      <c r="B600" s="146" t="s">
        <v>1563</v>
      </c>
      <c r="C600" s="147" t="s">
        <v>31</v>
      </c>
      <c r="D600" s="148">
        <v>143.94999999999999</v>
      </c>
      <c r="E600" s="148">
        <v>8.81</v>
      </c>
      <c r="F600" s="148">
        <v>152.76</v>
      </c>
      <c r="G600" s="125">
        <v>9</v>
      </c>
    </row>
    <row r="601" spans="1:7" s="125" customFormat="1">
      <c r="A601" s="145" t="s">
        <v>1564</v>
      </c>
      <c r="B601" s="146" t="s">
        <v>1565</v>
      </c>
      <c r="C601" s="147" t="s">
        <v>31</v>
      </c>
      <c r="D601" s="148">
        <v>178.99</v>
      </c>
      <c r="E601" s="148">
        <v>8.81</v>
      </c>
      <c r="F601" s="148">
        <v>187.8</v>
      </c>
      <c r="G601" s="125">
        <v>9</v>
      </c>
    </row>
    <row r="602" spans="1:7" s="125" customFormat="1">
      <c r="A602" s="145" t="s">
        <v>1566</v>
      </c>
      <c r="B602" s="146" t="s">
        <v>1567</v>
      </c>
      <c r="C602" s="147" t="s">
        <v>31</v>
      </c>
      <c r="D602" s="148">
        <v>163.75</v>
      </c>
      <c r="E602" s="148">
        <v>8.81</v>
      </c>
      <c r="F602" s="148">
        <v>172.56</v>
      </c>
      <c r="G602" s="125">
        <v>9</v>
      </c>
    </row>
    <row r="603" spans="1:7" s="125" customFormat="1">
      <c r="A603" s="145" t="s">
        <v>1568</v>
      </c>
      <c r="B603" s="146" t="s">
        <v>1569</v>
      </c>
      <c r="C603" s="147"/>
      <c r="D603" s="148"/>
      <c r="E603" s="148"/>
      <c r="F603" s="148"/>
      <c r="G603" s="125">
        <v>5</v>
      </c>
    </row>
    <row r="604" spans="1:7" s="125" customFormat="1" ht="30">
      <c r="A604" s="145" t="s">
        <v>1570</v>
      </c>
      <c r="B604" s="146" t="s">
        <v>1571</v>
      </c>
      <c r="C604" s="147" t="s">
        <v>521</v>
      </c>
      <c r="D604" s="148">
        <v>344.22</v>
      </c>
      <c r="E604" s="148">
        <v>64.95</v>
      </c>
      <c r="F604" s="148">
        <v>409.17</v>
      </c>
      <c r="G604" s="125">
        <v>9</v>
      </c>
    </row>
    <row r="605" spans="1:7" s="125" customFormat="1">
      <c r="A605" s="145" t="s">
        <v>1572</v>
      </c>
      <c r="B605" s="146" t="s">
        <v>1573</v>
      </c>
      <c r="C605" s="147"/>
      <c r="D605" s="148"/>
      <c r="E605" s="148"/>
      <c r="F605" s="148"/>
      <c r="G605" s="125">
        <v>2</v>
      </c>
    </row>
    <row r="606" spans="1:7" s="125" customFormat="1">
      <c r="A606" s="145" t="s">
        <v>1574</v>
      </c>
      <c r="B606" s="146" t="s">
        <v>1575</v>
      </c>
      <c r="C606" s="147"/>
      <c r="D606" s="148"/>
      <c r="E606" s="148"/>
      <c r="F606" s="148"/>
      <c r="G606" s="125">
        <v>5</v>
      </c>
    </row>
    <row r="607" spans="1:7" s="125" customFormat="1">
      <c r="A607" s="145" t="s">
        <v>1576</v>
      </c>
      <c r="B607" s="146" t="s">
        <v>1577</v>
      </c>
      <c r="C607" s="147" t="s">
        <v>145</v>
      </c>
      <c r="D607" s="148">
        <v>11.66</v>
      </c>
      <c r="E607" s="148">
        <v>2.15</v>
      </c>
      <c r="F607" s="148">
        <v>13.81</v>
      </c>
      <c r="G607" s="125">
        <v>9</v>
      </c>
    </row>
    <row r="608" spans="1:7" s="125" customFormat="1">
      <c r="A608" s="145" t="s">
        <v>1578</v>
      </c>
      <c r="B608" s="146" t="s">
        <v>1579</v>
      </c>
      <c r="C608" s="147" t="s">
        <v>145</v>
      </c>
      <c r="D608" s="148">
        <v>9.1199999999999992</v>
      </c>
      <c r="E608" s="148">
        <v>2.15</v>
      </c>
      <c r="F608" s="148">
        <v>11.27</v>
      </c>
      <c r="G608" s="125">
        <v>9</v>
      </c>
    </row>
    <row r="609" spans="1:7" s="125" customFormat="1">
      <c r="A609" s="145" t="s">
        <v>1580</v>
      </c>
      <c r="B609" s="146" t="s">
        <v>1581</v>
      </c>
      <c r="C609" s="147" t="s">
        <v>145</v>
      </c>
      <c r="D609" s="148">
        <v>11.04</v>
      </c>
      <c r="E609" s="148">
        <v>2.15</v>
      </c>
      <c r="F609" s="148">
        <v>13.19</v>
      </c>
      <c r="G609" s="125">
        <v>9</v>
      </c>
    </row>
    <row r="610" spans="1:7" s="125" customFormat="1">
      <c r="A610" s="145" t="s">
        <v>1582</v>
      </c>
      <c r="B610" s="146" t="s">
        <v>1583</v>
      </c>
      <c r="C610" s="147"/>
      <c r="D610" s="148"/>
      <c r="E610" s="148"/>
      <c r="F610" s="148"/>
      <c r="G610" s="125">
        <v>5</v>
      </c>
    </row>
    <row r="611" spans="1:7" s="125" customFormat="1">
      <c r="A611" s="145" t="s">
        <v>1584</v>
      </c>
      <c r="B611" s="146" t="s">
        <v>1585</v>
      </c>
      <c r="C611" s="147" t="s">
        <v>145</v>
      </c>
      <c r="D611" s="148">
        <v>12.78</v>
      </c>
      <c r="E611" s="148">
        <v>1.08</v>
      </c>
      <c r="F611" s="148">
        <v>13.86</v>
      </c>
      <c r="G611" s="125">
        <v>9</v>
      </c>
    </row>
    <row r="612" spans="1:7" s="125" customFormat="1">
      <c r="A612" s="145" t="s">
        <v>1586</v>
      </c>
      <c r="B612" s="146" t="s">
        <v>1587</v>
      </c>
      <c r="C612" s="147"/>
      <c r="D612" s="148"/>
      <c r="E612" s="148"/>
      <c r="F612" s="148"/>
      <c r="G612" s="125">
        <v>2</v>
      </c>
    </row>
    <row r="613" spans="1:7" s="125" customFormat="1">
      <c r="A613" s="145" t="s">
        <v>1588</v>
      </c>
      <c r="B613" s="146" t="s">
        <v>1589</v>
      </c>
      <c r="C613" s="147"/>
      <c r="D613" s="148"/>
      <c r="E613" s="148"/>
      <c r="F613" s="148"/>
      <c r="G613" s="125">
        <v>5</v>
      </c>
    </row>
    <row r="614" spans="1:7" s="125" customFormat="1">
      <c r="A614" s="145" t="s">
        <v>1590</v>
      </c>
      <c r="B614" s="146" t="s">
        <v>1591</v>
      </c>
      <c r="C614" s="147" t="s">
        <v>521</v>
      </c>
      <c r="D614" s="148">
        <v>360.87</v>
      </c>
      <c r="E614" s="148"/>
      <c r="F614" s="148">
        <v>360.87</v>
      </c>
      <c r="G614" s="125">
        <v>9</v>
      </c>
    </row>
    <row r="615" spans="1:7" s="125" customFormat="1">
      <c r="A615" s="145" t="s">
        <v>1592</v>
      </c>
      <c r="B615" s="146" t="s">
        <v>1593</v>
      </c>
      <c r="C615" s="147" t="s">
        <v>521</v>
      </c>
      <c r="D615" s="148">
        <v>376.04</v>
      </c>
      <c r="E615" s="148"/>
      <c r="F615" s="148">
        <v>376.04</v>
      </c>
      <c r="G615" s="125">
        <v>9</v>
      </c>
    </row>
    <row r="616" spans="1:7" s="125" customFormat="1">
      <c r="A616" s="145" t="s">
        <v>1594</v>
      </c>
      <c r="B616" s="146" t="s">
        <v>1595</v>
      </c>
      <c r="C616" s="147" t="s">
        <v>521</v>
      </c>
      <c r="D616" s="148">
        <v>391.83</v>
      </c>
      <c r="E616" s="148"/>
      <c r="F616" s="148">
        <v>391.83</v>
      </c>
      <c r="G616" s="125">
        <v>9</v>
      </c>
    </row>
    <row r="617" spans="1:7" s="125" customFormat="1">
      <c r="A617" s="145" t="s">
        <v>1596</v>
      </c>
      <c r="B617" s="146" t="s">
        <v>1597</v>
      </c>
      <c r="C617" s="147" t="s">
        <v>521</v>
      </c>
      <c r="D617" s="148">
        <v>408.29</v>
      </c>
      <c r="E617" s="148"/>
      <c r="F617" s="148">
        <v>408.29</v>
      </c>
      <c r="G617" s="125">
        <v>9</v>
      </c>
    </row>
    <row r="618" spans="1:7" s="125" customFormat="1">
      <c r="A618" s="145" t="s">
        <v>1598</v>
      </c>
      <c r="B618" s="146" t="s">
        <v>1599</v>
      </c>
      <c r="C618" s="147" t="s">
        <v>521</v>
      </c>
      <c r="D618" s="148">
        <v>425.44</v>
      </c>
      <c r="E618" s="148"/>
      <c r="F618" s="148">
        <v>425.44</v>
      </c>
      <c r="G618" s="125">
        <v>9</v>
      </c>
    </row>
    <row r="619" spans="1:7" s="125" customFormat="1">
      <c r="A619" s="145" t="s">
        <v>1600</v>
      </c>
      <c r="B619" s="146" t="s">
        <v>1601</v>
      </c>
      <c r="C619" s="147" t="s">
        <v>521</v>
      </c>
      <c r="D619" s="148">
        <v>409.26</v>
      </c>
      <c r="E619" s="148"/>
      <c r="F619" s="148">
        <v>409.26</v>
      </c>
      <c r="G619" s="125">
        <v>9</v>
      </c>
    </row>
    <row r="620" spans="1:7" s="125" customFormat="1">
      <c r="A620" s="145" t="s">
        <v>1602</v>
      </c>
      <c r="B620" s="146" t="s">
        <v>1603</v>
      </c>
      <c r="C620" s="147" t="s">
        <v>521</v>
      </c>
      <c r="D620" s="148">
        <v>423.41</v>
      </c>
      <c r="E620" s="148"/>
      <c r="F620" s="148">
        <v>423.41</v>
      </c>
      <c r="G620" s="125">
        <v>9</v>
      </c>
    </row>
    <row r="621" spans="1:7" s="125" customFormat="1">
      <c r="A621" s="145" t="s">
        <v>1604</v>
      </c>
      <c r="B621" s="146" t="s">
        <v>1605</v>
      </c>
      <c r="C621" s="147" t="s">
        <v>521</v>
      </c>
      <c r="D621" s="148">
        <v>439.38</v>
      </c>
      <c r="E621" s="148"/>
      <c r="F621" s="148">
        <v>439.38</v>
      </c>
      <c r="G621" s="125">
        <v>9</v>
      </c>
    </row>
    <row r="622" spans="1:7" s="125" customFormat="1">
      <c r="A622" s="145" t="s">
        <v>1606</v>
      </c>
      <c r="B622" s="146" t="s">
        <v>1607</v>
      </c>
      <c r="C622" s="147" t="s">
        <v>521</v>
      </c>
      <c r="D622" s="148">
        <v>456.01</v>
      </c>
      <c r="E622" s="148"/>
      <c r="F622" s="148">
        <v>456.01</v>
      </c>
      <c r="G622" s="125">
        <v>9</v>
      </c>
    </row>
    <row r="623" spans="1:7" s="125" customFormat="1">
      <c r="A623" s="145" t="s">
        <v>1608</v>
      </c>
      <c r="B623" s="146" t="s">
        <v>1609</v>
      </c>
      <c r="C623" s="147" t="s">
        <v>521</v>
      </c>
      <c r="D623" s="148">
        <v>474.72</v>
      </c>
      <c r="E623" s="148"/>
      <c r="F623" s="148">
        <v>474.72</v>
      </c>
      <c r="G623" s="125">
        <v>9</v>
      </c>
    </row>
    <row r="624" spans="1:7" s="125" customFormat="1" ht="30">
      <c r="A624" s="145" t="s">
        <v>1610</v>
      </c>
      <c r="B624" s="146" t="s">
        <v>1611</v>
      </c>
      <c r="C624" s="147" t="s">
        <v>521</v>
      </c>
      <c r="D624" s="148">
        <v>470.08</v>
      </c>
      <c r="E624" s="148"/>
      <c r="F624" s="148">
        <v>470.08</v>
      </c>
      <c r="G624" s="125">
        <v>9</v>
      </c>
    </row>
    <row r="625" spans="1:7" s="125" customFormat="1">
      <c r="A625" s="145" t="s">
        <v>1612</v>
      </c>
      <c r="B625" s="146" t="s">
        <v>1613</v>
      </c>
      <c r="C625" s="147" t="s">
        <v>521</v>
      </c>
      <c r="D625" s="148">
        <v>439.5</v>
      </c>
      <c r="E625" s="148"/>
      <c r="F625" s="148">
        <v>439.5</v>
      </c>
      <c r="G625" s="125">
        <v>9</v>
      </c>
    </row>
    <row r="626" spans="1:7" s="125" customFormat="1">
      <c r="A626" s="145" t="s">
        <v>1614</v>
      </c>
      <c r="B626" s="146" t="s">
        <v>1615</v>
      </c>
      <c r="C626" s="147"/>
      <c r="D626" s="148"/>
      <c r="E626" s="148"/>
      <c r="F626" s="148"/>
      <c r="G626" s="125">
        <v>5</v>
      </c>
    </row>
    <row r="627" spans="1:7" s="125" customFormat="1">
      <c r="A627" s="145" t="s">
        <v>1616</v>
      </c>
      <c r="B627" s="146" t="s">
        <v>1617</v>
      </c>
      <c r="C627" s="147" t="s">
        <v>521</v>
      </c>
      <c r="D627" s="148">
        <v>406.44</v>
      </c>
      <c r="E627" s="148"/>
      <c r="F627" s="148">
        <v>406.44</v>
      </c>
      <c r="G627" s="125">
        <v>9</v>
      </c>
    </row>
    <row r="628" spans="1:7" s="125" customFormat="1">
      <c r="A628" s="145" t="s">
        <v>1618</v>
      </c>
      <c r="B628" s="146" t="s">
        <v>1619</v>
      </c>
      <c r="C628" s="147" t="s">
        <v>521</v>
      </c>
      <c r="D628" s="148">
        <v>425.31</v>
      </c>
      <c r="E628" s="148"/>
      <c r="F628" s="148">
        <v>425.31</v>
      </c>
      <c r="G628" s="125">
        <v>9</v>
      </c>
    </row>
    <row r="629" spans="1:7" s="125" customFormat="1">
      <c r="A629" s="145" t="s">
        <v>1620</v>
      </c>
      <c r="B629" s="146" t="s">
        <v>1621</v>
      </c>
      <c r="C629" s="147" t="s">
        <v>521</v>
      </c>
      <c r="D629" s="148">
        <v>372.62</v>
      </c>
      <c r="E629" s="148"/>
      <c r="F629" s="148">
        <v>372.62</v>
      </c>
      <c r="G629" s="125">
        <v>9</v>
      </c>
    </row>
    <row r="630" spans="1:7" s="125" customFormat="1" ht="30">
      <c r="A630" s="145" t="s">
        <v>1622</v>
      </c>
      <c r="B630" s="146" t="s">
        <v>1623</v>
      </c>
      <c r="C630" s="147"/>
      <c r="D630" s="148"/>
      <c r="E630" s="148"/>
      <c r="F630" s="148"/>
      <c r="G630" s="125">
        <v>5</v>
      </c>
    </row>
    <row r="631" spans="1:7" s="125" customFormat="1">
      <c r="A631" s="145" t="s">
        <v>1624</v>
      </c>
      <c r="B631" s="146" t="s">
        <v>1625</v>
      </c>
      <c r="C631" s="147" t="s">
        <v>521</v>
      </c>
      <c r="D631" s="148">
        <v>326.3</v>
      </c>
      <c r="E631" s="148">
        <v>100.5</v>
      </c>
      <c r="F631" s="148">
        <v>426.8</v>
      </c>
      <c r="G631" s="125">
        <v>9</v>
      </c>
    </row>
    <row r="632" spans="1:7" s="125" customFormat="1">
      <c r="A632" s="145" t="s">
        <v>1626</v>
      </c>
      <c r="B632" s="146" t="s">
        <v>1627</v>
      </c>
      <c r="C632" s="147" t="s">
        <v>521</v>
      </c>
      <c r="D632" s="148">
        <v>372.57</v>
      </c>
      <c r="E632" s="148">
        <v>100.5</v>
      </c>
      <c r="F632" s="148">
        <v>473.07</v>
      </c>
      <c r="G632" s="125">
        <v>9</v>
      </c>
    </row>
    <row r="633" spans="1:7" s="125" customFormat="1" ht="30">
      <c r="A633" s="145" t="s">
        <v>1628</v>
      </c>
      <c r="B633" s="146" t="s">
        <v>1629</v>
      </c>
      <c r="C633" s="147"/>
      <c r="D633" s="148"/>
      <c r="E633" s="148"/>
      <c r="F633" s="148"/>
      <c r="G633" s="125">
        <v>5</v>
      </c>
    </row>
    <row r="634" spans="1:7" s="125" customFormat="1" ht="30">
      <c r="A634" s="145" t="s">
        <v>192</v>
      </c>
      <c r="B634" s="146" t="s">
        <v>1630</v>
      </c>
      <c r="C634" s="147" t="s">
        <v>521</v>
      </c>
      <c r="D634" s="148">
        <v>255.65</v>
      </c>
      <c r="E634" s="148">
        <v>41.88</v>
      </c>
      <c r="F634" s="148">
        <v>297.52999999999997</v>
      </c>
      <c r="G634" s="125">
        <v>9</v>
      </c>
    </row>
    <row r="635" spans="1:7" s="125" customFormat="1" ht="30">
      <c r="A635" s="145" t="s">
        <v>1631</v>
      </c>
      <c r="B635" s="146" t="s">
        <v>1632</v>
      </c>
      <c r="C635" s="147" t="s">
        <v>521</v>
      </c>
      <c r="D635" s="148">
        <v>284.14999999999998</v>
      </c>
      <c r="E635" s="148">
        <v>41.88</v>
      </c>
      <c r="F635" s="148">
        <v>326.02999999999997</v>
      </c>
      <c r="G635" s="125">
        <v>9</v>
      </c>
    </row>
    <row r="636" spans="1:7" s="125" customFormat="1" ht="30">
      <c r="A636" s="145" t="s">
        <v>1633</v>
      </c>
      <c r="B636" s="146" t="s">
        <v>1634</v>
      </c>
      <c r="C636" s="147" t="s">
        <v>521</v>
      </c>
      <c r="D636" s="148">
        <v>344.13</v>
      </c>
      <c r="E636" s="148">
        <v>41.88</v>
      </c>
      <c r="F636" s="148">
        <v>386.01</v>
      </c>
      <c r="G636" s="125">
        <v>9</v>
      </c>
    </row>
    <row r="637" spans="1:7" s="125" customFormat="1">
      <c r="A637" s="145" t="s">
        <v>1635</v>
      </c>
      <c r="B637" s="146" t="s">
        <v>1636</v>
      </c>
      <c r="C637" s="147"/>
      <c r="D637" s="148"/>
      <c r="E637" s="148"/>
      <c r="F637" s="148"/>
      <c r="G637" s="125">
        <v>5</v>
      </c>
    </row>
    <row r="638" spans="1:7" s="125" customFormat="1">
      <c r="A638" s="145" t="s">
        <v>1637</v>
      </c>
      <c r="B638" s="146" t="s">
        <v>1638</v>
      </c>
      <c r="C638" s="147" t="s">
        <v>521</v>
      </c>
      <c r="D638" s="148">
        <v>70.31</v>
      </c>
      <c r="E638" s="148">
        <v>41.88</v>
      </c>
      <c r="F638" s="148">
        <v>112.19</v>
      </c>
      <c r="G638" s="125">
        <v>9</v>
      </c>
    </row>
    <row r="639" spans="1:7" s="125" customFormat="1">
      <c r="A639" s="145" t="s">
        <v>1639</v>
      </c>
      <c r="B639" s="146" t="s">
        <v>1640</v>
      </c>
      <c r="C639" s="147" t="s">
        <v>521</v>
      </c>
      <c r="D639" s="148">
        <v>3664.46</v>
      </c>
      <c r="E639" s="148">
        <v>46.97</v>
      </c>
      <c r="F639" s="148">
        <v>3711.43</v>
      </c>
      <c r="G639" s="125">
        <v>9</v>
      </c>
    </row>
    <row r="640" spans="1:7" s="125" customFormat="1">
      <c r="A640" s="145" t="s">
        <v>1641</v>
      </c>
      <c r="B640" s="146" t="s">
        <v>1642</v>
      </c>
      <c r="C640" s="147" t="s">
        <v>521</v>
      </c>
      <c r="D640" s="148">
        <v>303.06</v>
      </c>
      <c r="E640" s="148">
        <v>46.97</v>
      </c>
      <c r="F640" s="148">
        <v>350.03</v>
      </c>
      <c r="G640" s="125">
        <v>9</v>
      </c>
    </row>
    <row r="641" spans="1:7" s="125" customFormat="1" ht="30">
      <c r="A641" s="145" t="s">
        <v>1643</v>
      </c>
      <c r="B641" s="146" t="s">
        <v>1644</v>
      </c>
      <c r="C641" s="147" t="s">
        <v>521</v>
      </c>
      <c r="D641" s="148">
        <v>295.97000000000003</v>
      </c>
      <c r="E641" s="148">
        <v>308.72000000000003</v>
      </c>
      <c r="F641" s="148">
        <v>604.69000000000005</v>
      </c>
      <c r="G641" s="125">
        <v>9</v>
      </c>
    </row>
    <row r="642" spans="1:7" s="125" customFormat="1">
      <c r="A642" s="145" t="s">
        <v>1645</v>
      </c>
      <c r="B642" s="146" t="s">
        <v>1646</v>
      </c>
      <c r="C642" s="147" t="s">
        <v>521</v>
      </c>
      <c r="D642" s="148">
        <v>2000.13</v>
      </c>
      <c r="E642" s="148">
        <v>564.88</v>
      </c>
      <c r="F642" s="148">
        <v>2565.0100000000002</v>
      </c>
      <c r="G642" s="125">
        <v>9</v>
      </c>
    </row>
    <row r="643" spans="1:7" s="125" customFormat="1">
      <c r="A643" s="145" t="s">
        <v>1647</v>
      </c>
      <c r="B643" s="146" t="s">
        <v>1648</v>
      </c>
      <c r="C643" s="147"/>
      <c r="D643" s="148"/>
      <c r="E643" s="148"/>
      <c r="F643" s="148"/>
      <c r="G643" s="125">
        <v>5</v>
      </c>
    </row>
    <row r="644" spans="1:7" s="125" customFormat="1" ht="30">
      <c r="A644" s="145" t="s">
        <v>1649</v>
      </c>
      <c r="B644" s="146" t="s">
        <v>1650</v>
      </c>
      <c r="C644" s="147" t="s">
        <v>521</v>
      </c>
      <c r="D644" s="148">
        <v>453.15</v>
      </c>
      <c r="E644" s="148">
        <v>41.88</v>
      </c>
      <c r="F644" s="148">
        <v>495.03</v>
      </c>
      <c r="G644" s="125">
        <v>9</v>
      </c>
    </row>
    <row r="645" spans="1:7" s="125" customFormat="1">
      <c r="A645" s="145" t="s">
        <v>1651</v>
      </c>
      <c r="B645" s="146" t="s">
        <v>1652</v>
      </c>
      <c r="C645" s="147"/>
      <c r="D645" s="148"/>
      <c r="E645" s="148"/>
      <c r="F645" s="148"/>
      <c r="G645" s="125">
        <v>5</v>
      </c>
    </row>
    <row r="646" spans="1:7" s="125" customFormat="1" ht="30">
      <c r="A646" s="145" t="s">
        <v>1653</v>
      </c>
      <c r="B646" s="146" t="s">
        <v>1654</v>
      </c>
      <c r="C646" s="147" t="s">
        <v>521</v>
      </c>
      <c r="D646" s="148"/>
      <c r="E646" s="148">
        <v>70.61</v>
      </c>
      <c r="F646" s="148">
        <v>70.61</v>
      </c>
      <c r="G646" s="125">
        <v>9</v>
      </c>
    </row>
    <row r="647" spans="1:7" s="125" customFormat="1">
      <c r="A647" s="145" t="s">
        <v>1655</v>
      </c>
      <c r="B647" s="146" t="s">
        <v>1656</v>
      </c>
      <c r="C647" s="147" t="s">
        <v>521</v>
      </c>
      <c r="D647" s="148"/>
      <c r="E647" s="148">
        <v>141.22</v>
      </c>
      <c r="F647" s="148">
        <v>141.22</v>
      </c>
      <c r="G647" s="125">
        <v>9</v>
      </c>
    </row>
    <row r="648" spans="1:7" s="125" customFormat="1">
      <c r="A648" s="145" t="s">
        <v>1657</v>
      </c>
      <c r="B648" s="146" t="s">
        <v>1658</v>
      </c>
      <c r="C648" s="147" t="s">
        <v>521</v>
      </c>
      <c r="D648" s="148"/>
      <c r="E648" s="148">
        <v>97.54</v>
      </c>
      <c r="F648" s="148">
        <v>97.54</v>
      </c>
      <c r="G648" s="125">
        <v>9</v>
      </c>
    </row>
    <row r="649" spans="1:7" s="125" customFormat="1" ht="30">
      <c r="A649" s="145" t="s">
        <v>1659</v>
      </c>
      <c r="B649" s="146" t="s">
        <v>1660</v>
      </c>
      <c r="C649" s="147" t="s">
        <v>521</v>
      </c>
      <c r="D649" s="148">
        <v>42.15</v>
      </c>
      <c r="E649" s="148">
        <v>107.72</v>
      </c>
      <c r="F649" s="148">
        <v>149.87</v>
      </c>
      <c r="G649" s="125">
        <v>9</v>
      </c>
    </row>
    <row r="650" spans="1:7" s="125" customFormat="1">
      <c r="A650" s="145" t="s">
        <v>1661</v>
      </c>
      <c r="B650" s="146" t="s">
        <v>1662</v>
      </c>
      <c r="C650" s="147" t="s">
        <v>216</v>
      </c>
      <c r="D650" s="148">
        <v>15.19</v>
      </c>
      <c r="E650" s="148"/>
      <c r="F650" s="148">
        <v>15.19</v>
      </c>
      <c r="G650" s="125">
        <v>9</v>
      </c>
    </row>
    <row r="651" spans="1:7" s="125" customFormat="1">
      <c r="A651" s="145" t="s">
        <v>1663</v>
      </c>
      <c r="B651" s="146" t="s">
        <v>1664</v>
      </c>
      <c r="C651" s="147"/>
      <c r="D651" s="148"/>
      <c r="E651" s="148"/>
      <c r="F651" s="148"/>
      <c r="G651" s="125">
        <v>5</v>
      </c>
    </row>
    <row r="652" spans="1:7" s="125" customFormat="1">
      <c r="A652" s="145" t="s">
        <v>1665</v>
      </c>
      <c r="B652" s="146" t="s">
        <v>1666</v>
      </c>
      <c r="C652" s="147" t="s">
        <v>521</v>
      </c>
      <c r="D652" s="148">
        <v>145.99</v>
      </c>
      <c r="E652" s="148">
        <v>58.63</v>
      </c>
      <c r="F652" s="148">
        <v>204.62</v>
      </c>
      <c r="G652" s="125">
        <v>9</v>
      </c>
    </row>
    <row r="653" spans="1:7" s="125" customFormat="1">
      <c r="A653" s="145" t="s">
        <v>1667</v>
      </c>
      <c r="B653" s="146" t="s">
        <v>1668</v>
      </c>
      <c r="C653" s="147" t="s">
        <v>521</v>
      </c>
      <c r="D653" s="148">
        <v>114.14</v>
      </c>
      <c r="E653" s="148">
        <v>25.13</v>
      </c>
      <c r="F653" s="148">
        <v>139.27000000000001</v>
      </c>
      <c r="G653" s="125">
        <v>9</v>
      </c>
    </row>
    <row r="654" spans="1:7" s="125" customFormat="1">
      <c r="A654" s="145" t="s">
        <v>1669</v>
      </c>
      <c r="B654" s="146" t="s">
        <v>1670</v>
      </c>
      <c r="C654" s="147" t="s">
        <v>216</v>
      </c>
      <c r="D654" s="148">
        <v>2.2599999999999998</v>
      </c>
      <c r="E654" s="148">
        <v>0.5</v>
      </c>
      <c r="F654" s="148">
        <v>2.76</v>
      </c>
      <c r="G654" s="125">
        <v>9</v>
      </c>
    </row>
    <row r="655" spans="1:7" s="125" customFormat="1" ht="30">
      <c r="A655" s="145" t="s">
        <v>1671</v>
      </c>
      <c r="B655" s="146" t="s">
        <v>1672</v>
      </c>
      <c r="C655" s="147" t="s">
        <v>521</v>
      </c>
      <c r="D655" s="148">
        <v>521.4</v>
      </c>
      <c r="E655" s="148">
        <v>43.68</v>
      </c>
      <c r="F655" s="148">
        <v>565.08000000000004</v>
      </c>
      <c r="G655" s="125">
        <v>9</v>
      </c>
    </row>
    <row r="656" spans="1:7" s="125" customFormat="1">
      <c r="A656" s="145" t="s">
        <v>1673</v>
      </c>
      <c r="B656" s="146" t="s">
        <v>1674</v>
      </c>
      <c r="C656" s="147" t="s">
        <v>521</v>
      </c>
      <c r="D656" s="148">
        <v>244.13</v>
      </c>
      <c r="E656" s="148">
        <v>33.5</v>
      </c>
      <c r="F656" s="148">
        <v>277.63</v>
      </c>
      <c r="G656" s="125">
        <v>9</v>
      </c>
    </row>
    <row r="657" spans="1:7" s="125" customFormat="1" ht="30">
      <c r="A657" s="145" t="s">
        <v>1675</v>
      </c>
      <c r="B657" s="146" t="s">
        <v>1676</v>
      </c>
      <c r="C657" s="147" t="s">
        <v>521</v>
      </c>
      <c r="D657" s="148"/>
      <c r="E657" s="148">
        <v>33.5</v>
      </c>
      <c r="F657" s="148">
        <v>33.5</v>
      </c>
      <c r="G657" s="125">
        <v>9</v>
      </c>
    </row>
    <row r="658" spans="1:7" s="125" customFormat="1">
      <c r="A658" s="145" t="s">
        <v>1677</v>
      </c>
      <c r="B658" s="146" t="s">
        <v>1678</v>
      </c>
      <c r="C658" s="147" t="s">
        <v>521</v>
      </c>
      <c r="D658" s="148">
        <v>144.97999999999999</v>
      </c>
      <c r="E658" s="148">
        <v>16.75</v>
      </c>
      <c r="F658" s="148">
        <v>161.72999999999999</v>
      </c>
      <c r="G658" s="125">
        <v>9</v>
      </c>
    </row>
    <row r="659" spans="1:7" s="125" customFormat="1">
      <c r="A659" s="145" t="s">
        <v>1679</v>
      </c>
      <c r="B659" s="146" t="s">
        <v>1680</v>
      </c>
      <c r="C659" s="147" t="s">
        <v>521</v>
      </c>
      <c r="D659" s="148">
        <v>120.68</v>
      </c>
      <c r="E659" s="148">
        <v>50.25</v>
      </c>
      <c r="F659" s="148">
        <v>170.93</v>
      </c>
      <c r="G659" s="125">
        <v>9</v>
      </c>
    </row>
    <row r="660" spans="1:7" s="125" customFormat="1">
      <c r="A660" s="145" t="s">
        <v>1681</v>
      </c>
      <c r="B660" s="146" t="s">
        <v>1682</v>
      </c>
      <c r="C660" s="147" t="s">
        <v>521</v>
      </c>
      <c r="D660" s="148">
        <v>145.99</v>
      </c>
      <c r="E660" s="148">
        <v>78.989999999999995</v>
      </c>
      <c r="F660" s="148">
        <v>224.98</v>
      </c>
      <c r="G660" s="125">
        <v>9</v>
      </c>
    </row>
    <row r="661" spans="1:7" s="125" customFormat="1">
      <c r="A661" s="145" t="s">
        <v>1683</v>
      </c>
      <c r="B661" s="146" t="s">
        <v>1684</v>
      </c>
      <c r="C661" s="147" t="s">
        <v>521</v>
      </c>
      <c r="D661" s="148">
        <v>160.32</v>
      </c>
      <c r="E661" s="148">
        <v>0.17</v>
      </c>
      <c r="F661" s="148">
        <v>160.49</v>
      </c>
      <c r="G661" s="125">
        <v>9</v>
      </c>
    </row>
    <row r="662" spans="1:7" s="125" customFormat="1">
      <c r="A662" s="145" t="s">
        <v>1685</v>
      </c>
      <c r="B662" s="146" t="s">
        <v>1686</v>
      </c>
      <c r="C662" s="147" t="s">
        <v>521</v>
      </c>
      <c r="D662" s="148">
        <v>338.62</v>
      </c>
      <c r="E662" s="148">
        <v>13.4</v>
      </c>
      <c r="F662" s="148">
        <v>352.02</v>
      </c>
      <c r="G662" s="125">
        <v>9</v>
      </c>
    </row>
    <row r="663" spans="1:7" s="125" customFormat="1">
      <c r="A663" s="145" t="s">
        <v>1687</v>
      </c>
      <c r="B663" s="146" t="s">
        <v>1688</v>
      </c>
      <c r="C663" s="147" t="s">
        <v>521</v>
      </c>
      <c r="D663" s="148">
        <v>1036.21</v>
      </c>
      <c r="E663" s="148">
        <v>13.4</v>
      </c>
      <c r="F663" s="148">
        <v>1049.6099999999999</v>
      </c>
      <c r="G663" s="125">
        <v>9</v>
      </c>
    </row>
    <row r="664" spans="1:7" s="125" customFormat="1">
      <c r="A664" s="145" t="s">
        <v>1689</v>
      </c>
      <c r="B664" s="146" t="s">
        <v>1690</v>
      </c>
      <c r="C664" s="147"/>
      <c r="D664" s="148"/>
      <c r="E664" s="148"/>
      <c r="F664" s="148"/>
      <c r="G664" s="125">
        <v>5</v>
      </c>
    </row>
    <row r="665" spans="1:7" s="125" customFormat="1">
      <c r="A665" s="145" t="s">
        <v>1691</v>
      </c>
      <c r="B665" s="146" t="s">
        <v>1692</v>
      </c>
      <c r="C665" s="147" t="s">
        <v>216</v>
      </c>
      <c r="D665" s="148">
        <v>1.53</v>
      </c>
      <c r="E665" s="148">
        <v>4.1900000000000004</v>
      </c>
      <c r="F665" s="148">
        <v>5.72</v>
      </c>
      <c r="G665" s="125">
        <v>9</v>
      </c>
    </row>
    <row r="666" spans="1:7" s="125" customFormat="1" ht="30">
      <c r="A666" s="145" t="s">
        <v>1693</v>
      </c>
      <c r="B666" s="146" t="s">
        <v>1694</v>
      </c>
      <c r="C666" s="147" t="s">
        <v>31</v>
      </c>
      <c r="D666" s="148">
        <v>10.43</v>
      </c>
      <c r="E666" s="148"/>
      <c r="F666" s="148">
        <v>10.43</v>
      </c>
      <c r="G666" s="125">
        <v>9</v>
      </c>
    </row>
    <row r="667" spans="1:7" s="125" customFormat="1">
      <c r="A667" s="145" t="s">
        <v>1695</v>
      </c>
      <c r="B667" s="146" t="s">
        <v>1696</v>
      </c>
      <c r="C667" s="147" t="s">
        <v>216</v>
      </c>
      <c r="D667" s="148">
        <v>3.92</v>
      </c>
      <c r="E667" s="148">
        <v>4.1900000000000004</v>
      </c>
      <c r="F667" s="148">
        <v>8.11</v>
      </c>
      <c r="G667" s="125">
        <v>9</v>
      </c>
    </row>
    <row r="668" spans="1:7" s="125" customFormat="1" ht="30">
      <c r="A668" s="145" t="s">
        <v>1697</v>
      </c>
      <c r="B668" s="146" t="s">
        <v>1698</v>
      </c>
      <c r="C668" s="147" t="s">
        <v>521</v>
      </c>
      <c r="D668" s="148">
        <v>7556.18</v>
      </c>
      <c r="E668" s="148">
        <v>1453.5</v>
      </c>
      <c r="F668" s="148">
        <v>9009.68</v>
      </c>
      <c r="G668" s="125">
        <v>9</v>
      </c>
    </row>
    <row r="669" spans="1:7" s="125" customFormat="1" ht="30">
      <c r="A669" s="145" t="s">
        <v>1699</v>
      </c>
      <c r="B669" s="146" t="s">
        <v>1700</v>
      </c>
      <c r="C669" s="147" t="s">
        <v>31</v>
      </c>
      <c r="D669" s="148">
        <v>109.05</v>
      </c>
      <c r="E669" s="148">
        <v>111.33</v>
      </c>
      <c r="F669" s="148">
        <v>220.38</v>
      </c>
      <c r="G669" s="125">
        <v>9</v>
      </c>
    </row>
    <row r="670" spans="1:7" s="125" customFormat="1">
      <c r="A670" s="145" t="s">
        <v>1701</v>
      </c>
      <c r="B670" s="146" t="s">
        <v>1702</v>
      </c>
      <c r="C670" s="147"/>
      <c r="D670" s="148"/>
      <c r="E670" s="148"/>
      <c r="F670" s="148"/>
      <c r="G670" s="125">
        <v>2</v>
      </c>
    </row>
    <row r="671" spans="1:7" s="125" customFormat="1">
      <c r="A671" s="145" t="s">
        <v>1703</v>
      </c>
      <c r="B671" s="146" t="s">
        <v>1704</v>
      </c>
      <c r="C671" s="147"/>
      <c r="D671" s="148"/>
      <c r="E671" s="148"/>
      <c r="F671" s="148"/>
      <c r="G671" s="125">
        <v>5</v>
      </c>
    </row>
    <row r="672" spans="1:7" s="125" customFormat="1">
      <c r="A672" s="145" t="s">
        <v>1705</v>
      </c>
      <c r="B672" s="146" t="s">
        <v>1706</v>
      </c>
      <c r="C672" s="147" t="s">
        <v>31</v>
      </c>
      <c r="D672" s="148">
        <v>15.89</v>
      </c>
      <c r="E672" s="148">
        <v>39.1</v>
      </c>
      <c r="F672" s="148">
        <v>54.99</v>
      </c>
      <c r="G672" s="125">
        <v>9</v>
      </c>
    </row>
    <row r="673" spans="1:7" s="125" customFormat="1">
      <c r="A673" s="145" t="s">
        <v>1707</v>
      </c>
      <c r="B673" s="146" t="s">
        <v>1708</v>
      </c>
      <c r="C673" s="147" t="s">
        <v>31</v>
      </c>
      <c r="D673" s="148">
        <v>24.77</v>
      </c>
      <c r="E673" s="148">
        <v>40.65</v>
      </c>
      <c r="F673" s="148">
        <v>65.42</v>
      </c>
      <c r="G673" s="125">
        <v>9</v>
      </c>
    </row>
    <row r="674" spans="1:7" s="125" customFormat="1">
      <c r="A674" s="145" t="s">
        <v>1709</v>
      </c>
      <c r="B674" s="146" t="s">
        <v>1710</v>
      </c>
      <c r="C674" s="147" t="s">
        <v>31</v>
      </c>
      <c r="D674" s="148">
        <v>35.799999999999997</v>
      </c>
      <c r="E674" s="148">
        <v>64.709999999999994</v>
      </c>
      <c r="F674" s="148">
        <v>100.51</v>
      </c>
      <c r="G674" s="125">
        <v>9</v>
      </c>
    </row>
    <row r="675" spans="1:7" s="125" customFormat="1">
      <c r="A675" s="145" t="s">
        <v>1711</v>
      </c>
      <c r="B675" s="146" t="s">
        <v>1712</v>
      </c>
      <c r="C675" s="147"/>
      <c r="D675" s="148"/>
      <c r="E675" s="148"/>
      <c r="F675" s="148"/>
      <c r="G675" s="125">
        <v>5</v>
      </c>
    </row>
    <row r="676" spans="1:7" s="125" customFormat="1" ht="30">
      <c r="A676" s="145" t="s">
        <v>1713</v>
      </c>
      <c r="B676" s="146" t="s">
        <v>1714</v>
      </c>
      <c r="C676" s="147" t="s">
        <v>439</v>
      </c>
      <c r="D676" s="148">
        <v>5700</v>
      </c>
      <c r="E676" s="148"/>
      <c r="F676" s="148">
        <v>5700</v>
      </c>
      <c r="G676" s="125">
        <v>9</v>
      </c>
    </row>
    <row r="677" spans="1:7" s="125" customFormat="1">
      <c r="A677" s="145" t="s">
        <v>1715</v>
      </c>
      <c r="B677" s="146" t="s">
        <v>1716</v>
      </c>
      <c r="C677" s="147" t="s">
        <v>31</v>
      </c>
      <c r="D677" s="148">
        <v>87.73</v>
      </c>
      <c r="E677" s="148">
        <v>1.68</v>
      </c>
      <c r="F677" s="148">
        <v>89.41</v>
      </c>
      <c r="G677" s="125">
        <v>9</v>
      </c>
    </row>
    <row r="678" spans="1:7" s="125" customFormat="1">
      <c r="A678" s="145" t="s">
        <v>1717</v>
      </c>
      <c r="B678" s="146" t="s">
        <v>1718</v>
      </c>
      <c r="C678" s="147" t="s">
        <v>31</v>
      </c>
      <c r="D678" s="148">
        <v>91.52</v>
      </c>
      <c r="E678" s="148">
        <v>1.68</v>
      </c>
      <c r="F678" s="148">
        <v>93.2</v>
      </c>
      <c r="G678" s="125">
        <v>9</v>
      </c>
    </row>
    <row r="679" spans="1:7" s="125" customFormat="1">
      <c r="A679" s="145" t="s">
        <v>1719</v>
      </c>
      <c r="B679" s="146" t="s">
        <v>1720</v>
      </c>
      <c r="C679" s="147" t="s">
        <v>31</v>
      </c>
      <c r="D679" s="148">
        <v>120.86</v>
      </c>
      <c r="E679" s="148">
        <v>1.68</v>
      </c>
      <c r="F679" s="148">
        <v>122.54</v>
      </c>
      <c r="G679" s="125">
        <v>9</v>
      </c>
    </row>
    <row r="680" spans="1:7" s="125" customFormat="1">
      <c r="A680" s="145" t="s">
        <v>1721</v>
      </c>
      <c r="B680" s="146" t="s">
        <v>1722</v>
      </c>
      <c r="C680" s="147" t="s">
        <v>31</v>
      </c>
      <c r="D680" s="148">
        <v>156.68</v>
      </c>
      <c r="E680" s="148">
        <v>1.68</v>
      </c>
      <c r="F680" s="148">
        <v>158.36000000000001</v>
      </c>
      <c r="G680" s="125">
        <v>9</v>
      </c>
    </row>
    <row r="681" spans="1:7" s="125" customFormat="1">
      <c r="A681" s="145" t="s">
        <v>1723</v>
      </c>
      <c r="B681" s="146" t="s">
        <v>1724</v>
      </c>
      <c r="C681" s="147" t="s">
        <v>31</v>
      </c>
      <c r="D681" s="148">
        <v>167.08</v>
      </c>
      <c r="E681" s="148">
        <v>1.68</v>
      </c>
      <c r="F681" s="148">
        <v>168.76</v>
      </c>
      <c r="G681" s="125">
        <v>9</v>
      </c>
    </row>
    <row r="682" spans="1:7" s="125" customFormat="1">
      <c r="A682" s="145" t="s">
        <v>1725</v>
      </c>
      <c r="B682" s="146" t="s">
        <v>1726</v>
      </c>
      <c r="C682" s="147" t="s">
        <v>31</v>
      </c>
      <c r="D682" s="148">
        <v>190.43</v>
      </c>
      <c r="E682" s="148">
        <v>1.68</v>
      </c>
      <c r="F682" s="148">
        <v>192.11</v>
      </c>
      <c r="G682" s="125">
        <v>9</v>
      </c>
    </row>
    <row r="683" spans="1:7" s="125" customFormat="1">
      <c r="A683" s="145" t="s">
        <v>1727</v>
      </c>
      <c r="B683" s="146" t="s">
        <v>1728</v>
      </c>
      <c r="C683" s="147"/>
      <c r="D683" s="148"/>
      <c r="E683" s="148"/>
      <c r="F683" s="148"/>
      <c r="G683" s="125">
        <v>5</v>
      </c>
    </row>
    <row r="684" spans="1:7" s="125" customFormat="1" ht="30">
      <c r="A684" s="145" t="s">
        <v>1729</v>
      </c>
      <c r="B684" s="146" t="s">
        <v>1730</v>
      </c>
      <c r="C684" s="147" t="s">
        <v>439</v>
      </c>
      <c r="D684" s="148">
        <v>1893.65</v>
      </c>
      <c r="E684" s="148"/>
      <c r="F684" s="148">
        <v>1893.65</v>
      </c>
      <c r="G684" s="125">
        <v>9</v>
      </c>
    </row>
    <row r="685" spans="1:7" s="125" customFormat="1">
      <c r="A685" s="145" t="s">
        <v>1731</v>
      </c>
      <c r="B685" s="146" t="s">
        <v>1732</v>
      </c>
      <c r="C685" s="147" t="s">
        <v>31</v>
      </c>
      <c r="D685" s="148">
        <v>32.76</v>
      </c>
      <c r="E685" s="148">
        <v>12.38</v>
      </c>
      <c r="F685" s="148">
        <v>45.14</v>
      </c>
      <c r="G685" s="125">
        <v>9</v>
      </c>
    </row>
    <row r="686" spans="1:7" s="125" customFormat="1">
      <c r="A686" s="145" t="s">
        <v>1733</v>
      </c>
      <c r="B686" s="146" t="s">
        <v>1734</v>
      </c>
      <c r="C686" s="147" t="s">
        <v>31</v>
      </c>
      <c r="D686" s="148">
        <v>44.88</v>
      </c>
      <c r="E686" s="148">
        <v>17.89</v>
      </c>
      <c r="F686" s="148">
        <v>62.77</v>
      </c>
      <c r="G686" s="125">
        <v>9</v>
      </c>
    </row>
    <row r="687" spans="1:7" s="125" customFormat="1">
      <c r="A687" s="145" t="s">
        <v>1735</v>
      </c>
      <c r="B687" s="146" t="s">
        <v>1736</v>
      </c>
      <c r="C687" s="147" t="s">
        <v>31</v>
      </c>
      <c r="D687" s="148">
        <v>59.88</v>
      </c>
      <c r="E687" s="148">
        <v>24.5</v>
      </c>
      <c r="F687" s="148">
        <v>84.38</v>
      </c>
      <c r="G687" s="125">
        <v>9</v>
      </c>
    </row>
    <row r="688" spans="1:7" s="125" customFormat="1">
      <c r="A688" s="145" t="s">
        <v>1737</v>
      </c>
      <c r="B688" s="146" t="s">
        <v>1738</v>
      </c>
      <c r="C688" s="147" t="s">
        <v>31</v>
      </c>
      <c r="D688" s="148">
        <v>77.36</v>
      </c>
      <c r="E688" s="148">
        <v>32.42</v>
      </c>
      <c r="F688" s="148">
        <v>109.78</v>
      </c>
      <c r="G688" s="125">
        <v>9</v>
      </c>
    </row>
    <row r="689" spans="1:7" s="125" customFormat="1">
      <c r="A689" s="145" t="s">
        <v>1739</v>
      </c>
      <c r="B689" s="146" t="s">
        <v>1740</v>
      </c>
      <c r="C689" s="147"/>
      <c r="D689" s="148"/>
      <c r="E689" s="148"/>
      <c r="F689" s="148"/>
      <c r="G689" s="125">
        <v>5</v>
      </c>
    </row>
    <row r="690" spans="1:7" s="125" customFormat="1" ht="30">
      <c r="A690" s="145" t="s">
        <v>1741</v>
      </c>
      <c r="B690" s="146" t="s">
        <v>1742</v>
      </c>
      <c r="C690" s="147" t="s">
        <v>439</v>
      </c>
      <c r="D690" s="148">
        <v>2044.51</v>
      </c>
      <c r="E690" s="148"/>
      <c r="F690" s="148">
        <v>2044.51</v>
      </c>
      <c r="G690" s="125">
        <v>9</v>
      </c>
    </row>
    <row r="691" spans="1:7" s="125" customFormat="1">
      <c r="A691" s="145" t="s">
        <v>1743</v>
      </c>
      <c r="B691" s="146" t="s">
        <v>1744</v>
      </c>
      <c r="C691" s="147" t="s">
        <v>31</v>
      </c>
      <c r="D691" s="148">
        <v>53.92</v>
      </c>
      <c r="E691" s="148">
        <v>10.42</v>
      </c>
      <c r="F691" s="148">
        <v>64.34</v>
      </c>
      <c r="G691" s="125">
        <v>9</v>
      </c>
    </row>
    <row r="692" spans="1:7" s="125" customFormat="1">
      <c r="A692" s="145" t="s">
        <v>1745</v>
      </c>
      <c r="B692" s="146" t="s">
        <v>1746</v>
      </c>
      <c r="C692" s="147" t="s">
        <v>31</v>
      </c>
      <c r="D692" s="148">
        <v>67.38</v>
      </c>
      <c r="E692" s="148">
        <v>15.05</v>
      </c>
      <c r="F692" s="148">
        <v>82.43</v>
      </c>
      <c r="G692" s="125">
        <v>9</v>
      </c>
    </row>
    <row r="693" spans="1:7" s="125" customFormat="1">
      <c r="A693" s="145" t="s">
        <v>1747</v>
      </c>
      <c r="B693" s="146" t="s">
        <v>1748</v>
      </c>
      <c r="C693" s="147" t="s">
        <v>31</v>
      </c>
      <c r="D693" s="148">
        <v>88.05</v>
      </c>
      <c r="E693" s="148">
        <v>20.51</v>
      </c>
      <c r="F693" s="148">
        <v>108.56</v>
      </c>
      <c r="G693" s="125">
        <v>9</v>
      </c>
    </row>
    <row r="694" spans="1:7" s="125" customFormat="1">
      <c r="A694" s="145" t="s">
        <v>1749</v>
      </c>
      <c r="B694" s="146" t="s">
        <v>1750</v>
      </c>
      <c r="C694" s="147" t="s">
        <v>31</v>
      </c>
      <c r="D694" s="148">
        <v>141.25</v>
      </c>
      <c r="E694" s="148">
        <v>26.75</v>
      </c>
      <c r="F694" s="148">
        <v>168</v>
      </c>
      <c r="G694" s="125">
        <v>9</v>
      </c>
    </row>
    <row r="695" spans="1:7" s="125" customFormat="1">
      <c r="A695" s="145" t="s">
        <v>1751</v>
      </c>
      <c r="B695" s="146" t="s">
        <v>1752</v>
      </c>
      <c r="C695" s="147"/>
      <c r="D695" s="148"/>
      <c r="E695" s="148"/>
      <c r="F695" s="148"/>
      <c r="G695" s="125">
        <v>5</v>
      </c>
    </row>
    <row r="696" spans="1:7" s="125" customFormat="1" ht="30">
      <c r="A696" s="145" t="s">
        <v>1753</v>
      </c>
      <c r="B696" s="146" t="s">
        <v>1754</v>
      </c>
      <c r="C696" s="147" t="s">
        <v>439</v>
      </c>
      <c r="D696" s="148">
        <v>16203.35</v>
      </c>
      <c r="E696" s="148"/>
      <c r="F696" s="148">
        <v>16203.35</v>
      </c>
      <c r="G696" s="125">
        <v>9</v>
      </c>
    </row>
    <row r="697" spans="1:7" s="125" customFormat="1">
      <c r="A697" s="145" t="s">
        <v>1755</v>
      </c>
      <c r="B697" s="146" t="s">
        <v>1756</v>
      </c>
      <c r="C697" s="147" t="s">
        <v>31</v>
      </c>
      <c r="D697" s="148">
        <v>158.13999999999999</v>
      </c>
      <c r="E697" s="148">
        <v>7.58</v>
      </c>
      <c r="F697" s="148">
        <v>165.72</v>
      </c>
      <c r="G697" s="125">
        <v>9</v>
      </c>
    </row>
    <row r="698" spans="1:7" s="125" customFormat="1">
      <c r="A698" s="145" t="s">
        <v>1757</v>
      </c>
      <c r="B698" s="146" t="s">
        <v>1758</v>
      </c>
      <c r="C698" s="147" t="s">
        <v>31</v>
      </c>
      <c r="D698" s="148">
        <v>167.39</v>
      </c>
      <c r="E698" s="148">
        <v>9.5</v>
      </c>
      <c r="F698" s="148">
        <v>176.89</v>
      </c>
      <c r="G698" s="125">
        <v>9</v>
      </c>
    </row>
    <row r="699" spans="1:7" s="125" customFormat="1">
      <c r="A699" s="145" t="s">
        <v>1759</v>
      </c>
      <c r="B699" s="146" t="s">
        <v>1760</v>
      </c>
      <c r="C699" s="147" t="s">
        <v>31</v>
      </c>
      <c r="D699" s="148">
        <v>215.62</v>
      </c>
      <c r="E699" s="148">
        <v>14.38</v>
      </c>
      <c r="F699" s="148">
        <v>230</v>
      </c>
      <c r="G699" s="125">
        <v>9</v>
      </c>
    </row>
    <row r="700" spans="1:7" s="125" customFormat="1">
      <c r="A700" s="145" t="s">
        <v>1761</v>
      </c>
      <c r="B700" s="146" t="s">
        <v>1762</v>
      </c>
      <c r="C700" s="147" t="s">
        <v>31</v>
      </c>
      <c r="D700" s="148">
        <v>247.9</v>
      </c>
      <c r="E700" s="148">
        <v>20.12</v>
      </c>
      <c r="F700" s="148">
        <v>268.02</v>
      </c>
      <c r="G700" s="125">
        <v>9</v>
      </c>
    </row>
    <row r="701" spans="1:7" s="125" customFormat="1">
      <c r="A701" s="145" t="s">
        <v>1763</v>
      </c>
      <c r="B701" s="146" t="s">
        <v>1764</v>
      </c>
      <c r="C701" s="147" t="s">
        <v>31</v>
      </c>
      <c r="D701" s="148">
        <v>316.75</v>
      </c>
      <c r="E701" s="148">
        <v>30.75</v>
      </c>
      <c r="F701" s="148">
        <v>347.5</v>
      </c>
      <c r="G701" s="125">
        <v>9</v>
      </c>
    </row>
    <row r="702" spans="1:7" s="125" customFormat="1">
      <c r="A702" s="145" t="s">
        <v>1765</v>
      </c>
      <c r="B702" s="146" t="s">
        <v>1766</v>
      </c>
      <c r="C702" s="147" t="s">
        <v>31</v>
      </c>
      <c r="D702" s="148">
        <v>374.75</v>
      </c>
      <c r="E702" s="148">
        <v>36.06</v>
      </c>
      <c r="F702" s="148">
        <v>410.81</v>
      </c>
      <c r="G702" s="125">
        <v>9</v>
      </c>
    </row>
    <row r="703" spans="1:7" s="125" customFormat="1">
      <c r="A703" s="145" t="s">
        <v>1767</v>
      </c>
      <c r="B703" s="146" t="s">
        <v>1768</v>
      </c>
      <c r="C703" s="147" t="s">
        <v>31</v>
      </c>
      <c r="D703" s="148">
        <v>450.07</v>
      </c>
      <c r="E703" s="148">
        <v>42.65</v>
      </c>
      <c r="F703" s="148">
        <v>492.72</v>
      </c>
      <c r="G703" s="125">
        <v>9</v>
      </c>
    </row>
    <row r="704" spans="1:7" s="125" customFormat="1">
      <c r="A704" s="145" t="s">
        <v>1769</v>
      </c>
      <c r="B704" s="146" t="s">
        <v>1770</v>
      </c>
      <c r="C704" s="147" t="s">
        <v>31</v>
      </c>
      <c r="D704" s="148">
        <v>522.95000000000005</v>
      </c>
      <c r="E704" s="148">
        <v>36.06</v>
      </c>
      <c r="F704" s="148">
        <v>559.01</v>
      </c>
      <c r="G704" s="125">
        <v>9</v>
      </c>
    </row>
    <row r="705" spans="1:7" s="125" customFormat="1">
      <c r="A705" s="145" t="s">
        <v>1771</v>
      </c>
      <c r="B705" s="146" t="s">
        <v>1772</v>
      </c>
      <c r="C705" s="147" t="s">
        <v>31</v>
      </c>
      <c r="D705" s="148">
        <v>232.45</v>
      </c>
      <c r="E705" s="148"/>
      <c r="F705" s="148">
        <v>232.45</v>
      </c>
      <c r="G705" s="125">
        <v>9</v>
      </c>
    </row>
    <row r="706" spans="1:7" s="125" customFormat="1">
      <c r="A706" s="145" t="s">
        <v>1773</v>
      </c>
      <c r="B706" s="146" t="s">
        <v>1774</v>
      </c>
      <c r="C706" s="147" t="s">
        <v>31</v>
      </c>
      <c r="D706" s="148">
        <v>386.58</v>
      </c>
      <c r="E706" s="148"/>
      <c r="F706" s="148">
        <v>386.58</v>
      </c>
      <c r="G706" s="125">
        <v>9</v>
      </c>
    </row>
    <row r="707" spans="1:7" s="125" customFormat="1" ht="30">
      <c r="A707" s="145" t="s">
        <v>1775</v>
      </c>
      <c r="B707" s="146" t="s">
        <v>1776</v>
      </c>
      <c r="C707" s="147" t="s">
        <v>439</v>
      </c>
      <c r="D707" s="148">
        <v>16203.35</v>
      </c>
      <c r="E707" s="148"/>
      <c r="F707" s="148">
        <v>16203.35</v>
      </c>
      <c r="G707" s="125">
        <v>9</v>
      </c>
    </row>
    <row r="708" spans="1:7" s="125" customFormat="1">
      <c r="A708" s="145" t="s">
        <v>1777</v>
      </c>
      <c r="B708" s="146" t="s">
        <v>1778</v>
      </c>
      <c r="C708" s="147" t="s">
        <v>31</v>
      </c>
      <c r="D708" s="148">
        <v>851.73</v>
      </c>
      <c r="E708" s="148"/>
      <c r="F708" s="148">
        <v>851.73</v>
      </c>
      <c r="G708" s="125">
        <v>9</v>
      </c>
    </row>
    <row r="709" spans="1:7" s="125" customFormat="1">
      <c r="A709" s="145" t="s">
        <v>1779</v>
      </c>
      <c r="B709" s="146" t="s">
        <v>1780</v>
      </c>
      <c r="C709" s="147" t="s">
        <v>31</v>
      </c>
      <c r="D709" s="148">
        <v>1123.94</v>
      </c>
      <c r="E709" s="148"/>
      <c r="F709" s="148">
        <v>1123.94</v>
      </c>
      <c r="G709" s="125">
        <v>9</v>
      </c>
    </row>
    <row r="710" spans="1:7" s="125" customFormat="1">
      <c r="A710" s="145" t="s">
        <v>1781</v>
      </c>
      <c r="B710" s="146" t="s">
        <v>1782</v>
      </c>
      <c r="C710" s="147" t="s">
        <v>31</v>
      </c>
      <c r="D710" s="148">
        <v>1428.05</v>
      </c>
      <c r="E710" s="148"/>
      <c r="F710" s="148">
        <v>1428.05</v>
      </c>
      <c r="G710" s="125">
        <v>9</v>
      </c>
    </row>
    <row r="711" spans="1:7" s="125" customFormat="1" ht="30">
      <c r="A711" s="145" t="s">
        <v>1783</v>
      </c>
      <c r="B711" s="146" t="s">
        <v>1784</v>
      </c>
      <c r="C711" s="147" t="s">
        <v>31</v>
      </c>
      <c r="D711" s="148">
        <v>566.25</v>
      </c>
      <c r="E711" s="148"/>
      <c r="F711" s="148">
        <v>566.25</v>
      </c>
      <c r="G711" s="125">
        <v>9</v>
      </c>
    </row>
    <row r="712" spans="1:7" s="125" customFormat="1" ht="30">
      <c r="A712" s="145" t="s">
        <v>1785</v>
      </c>
      <c r="B712" s="146" t="s">
        <v>1786</v>
      </c>
      <c r="C712" s="147" t="s">
        <v>31</v>
      </c>
      <c r="D712" s="148">
        <v>663.81</v>
      </c>
      <c r="E712" s="148"/>
      <c r="F712" s="148">
        <v>663.81</v>
      </c>
      <c r="G712" s="125">
        <v>9</v>
      </c>
    </row>
    <row r="713" spans="1:7" s="125" customFormat="1" ht="30">
      <c r="A713" s="145" t="s">
        <v>1787</v>
      </c>
      <c r="B713" s="146" t="s">
        <v>1788</v>
      </c>
      <c r="C713" s="147" t="s">
        <v>521</v>
      </c>
      <c r="D713" s="148">
        <v>360</v>
      </c>
      <c r="E713" s="148"/>
      <c r="F713" s="148">
        <v>360</v>
      </c>
      <c r="G713" s="125">
        <v>9</v>
      </c>
    </row>
    <row r="714" spans="1:7" s="125" customFormat="1">
      <c r="A714" s="145" t="s">
        <v>1789</v>
      </c>
      <c r="B714" s="146" t="s">
        <v>1790</v>
      </c>
      <c r="C714" s="147"/>
      <c r="D714" s="148"/>
      <c r="E714" s="148"/>
      <c r="F714" s="148"/>
      <c r="G714" s="125">
        <v>5</v>
      </c>
    </row>
    <row r="715" spans="1:7" s="125" customFormat="1" ht="30">
      <c r="A715" s="145" t="s">
        <v>1791</v>
      </c>
      <c r="B715" s="146" t="s">
        <v>1792</v>
      </c>
      <c r="C715" s="147" t="s">
        <v>439</v>
      </c>
      <c r="D715" s="148">
        <v>1623.93</v>
      </c>
      <c r="E715" s="148"/>
      <c r="F715" s="148">
        <v>1623.93</v>
      </c>
      <c r="G715" s="125">
        <v>9</v>
      </c>
    </row>
    <row r="716" spans="1:7" s="125" customFormat="1">
      <c r="A716" s="145" t="s">
        <v>1793</v>
      </c>
      <c r="B716" s="146" t="s">
        <v>1794</v>
      </c>
      <c r="C716" s="147" t="s">
        <v>31</v>
      </c>
      <c r="D716" s="148">
        <v>26.77</v>
      </c>
      <c r="E716" s="148"/>
      <c r="F716" s="148">
        <v>26.77</v>
      </c>
      <c r="G716" s="125">
        <v>9</v>
      </c>
    </row>
    <row r="717" spans="1:7" s="125" customFormat="1">
      <c r="A717" s="145" t="s">
        <v>1795</v>
      </c>
      <c r="B717" s="146" t="s">
        <v>1796</v>
      </c>
      <c r="C717" s="147" t="s">
        <v>31</v>
      </c>
      <c r="D717" s="148">
        <v>31.98</v>
      </c>
      <c r="E717" s="148"/>
      <c r="F717" s="148">
        <v>31.98</v>
      </c>
      <c r="G717" s="125">
        <v>9</v>
      </c>
    </row>
    <row r="718" spans="1:7" s="125" customFormat="1">
      <c r="A718" s="145" t="s">
        <v>1797</v>
      </c>
      <c r="B718" s="146" t="s">
        <v>1798</v>
      </c>
      <c r="C718" s="147" t="s">
        <v>31</v>
      </c>
      <c r="D718" s="148">
        <v>52.96</v>
      </c>
      <c r="E718" s="148"/>
      <c r="F718" s="148">
        <v>52.96</v>
      </c>
      <c r="G718" s="125">
        <v>9</v>
      </c>
    </row>
    <row r="719" spans="1:7" s="125" customFormat="1">
      <c r="A719" s="145" t="s">
        <v>1799</v>
      </c>
      <c r="B719" s="146" t="s">
        <v>1800</v>
      </c>
      <c r="C719" s="147" t="s">
        <v>521</v>
      </c>
      <c r="D719" s="148"/>
      <c r="E719" s="148">
        <v>419.9</v>
      </c>
      <c r="F719" s="148">
        <v>419.9</v>
      </c>
      <c r="G719" s="125">
        <v>9</v>
      </c>
    </row>
    <row r="720" spans="1:7" s="125" customFormat="1">
      <c r="A720" s="145" t="s">
        <v>1801</v>
      </c>
      <c r="B720" s="146" t="s">
        <v>1802</v>
      </c>
      <c r="C720" s="147"/>
      <c r="D720" s="148"/>
      <c r="E720" s="148"/>
      <c r="F720" s="148"/>
      <c r="G720" s="125">
        <v>5</v>
      </c>
    </row>
    <row r="721" spans="1:7" s="125" customFormat="1" ht="30">
      <c r="A721" s="145" t="s">
        <v>1803</v>
      </c>
      <c r="B721" s="146" t="s">
        <v>1804</v>
      </c>
      <c r="C721" s="147" t="s">
        <v>439</v>
      </c>
      <c r="D721" s="148">
        <v>25176.26</v>
      </c>
      <c r="E721" s="148"/>
      <c r="F721" s="148">
        <v>25176.26</v>
      </c>
      <c r="G721" s="125">
        <v>9</v>
      </c>
    </row>
    <row r="722" spans="1:7" s="125" customFormat="1">
      <c r="A722" s="145" t="s">
        <v>1805</v>
      </c>
      <c r="B722" s="146" t="s">
        <v>1806</v>
      </c>
      <c r="C722" s="147" t="s">
        <v>31</v>
      </c>
      <c r="D722" s="148">
        <v>30.6</v>
      </c>
      <c r="E722" s="148">
        <v>4.47</v>
      </c>
      <c r="F722" s="148">
        <v>35.07</v>
      </c>
      <c r="G722" s="125">
        <v>9</v>
      </c>
    </row>
    <row r="723" spans="1:7" s="125" customFormat="1">
      <c r="A723" s="145" t="s">
        <v>1807</v>
      </c>
      <c r="B723" s="146" t="s">
        <v>1808</v>
      </c>
      <c r="C723" s="147" t="s">
        <v>31</v>
      </c>
      <c r="D723" s="148">
        <v>38.56</v>
      </c>
      <c r="E723" s="148">
        <v>4.47</v>
      </c>
      <c r="F723" s="148">
        <v>43.03</v>
      </c>
      <c r="G723" s="125">
        <v>9</v>
      </c>
    </row>
    <row r="724" spans="1:7" s="125" customFormat="1">
      <c r="A724" s="145" t="s">
        <v>1809</v>
      </c>
      <c r="B724" s="146" t="s">
        <v>1810</v>
      </c>
      <c r="C724" s="147" t="s">
        <v>31</v>
      </c>
      <c r="D724" s="148">
        <v>48.47</v>
      </c>
      <c r="E724" s="148">
        <v>4.47</v>
      </c>
      <c r="F724" s="148">
        <v>52.94</v>
      </c>
      <c r="G724" s="125">
        <v>9</v>
      </c>
    </row>
    <row r="725" spans="1:7" s="125" customFormat="1">
      <c r="A725" s="145" t="s">
        <v>1811</v>
      </c>
      <c r="B725" s="146" t="s">
        <v>1812</v>
      </c>
      <c r="C725" s="147" t="s">
        <v>31</v>
      </c>
      <c r="D725" s="148">
        <v>55.38</v>
      </c>
      <c r="E725" s="148">
        <v>4.47</v>
      </c>
      <c r="F725" s="148">
        <v>59.85</v>
      </c>
      <c r="G725" s="125">
        <v>9</v>
      </c>
    </row>
    <row r="726" spans="1:7" s="125" customFormat="1">
      <c r="A726" s="145" t="s">
        <v>1813</v>
      </c>
      <c r="B726" s="146" t="s">
        <v>1814</v>
      </c>
      <c r="C726" s="147" t="s">
        <v>31</v>
      </c>
      <c r="D726" s="148">
        <v>65.47</v>
      </c>
      <c r="E726" s="148">
        <v>4.47</v>
      </c>
      <c r="F726" s="148">
        <v>69.94</v>
      </c>
      <c r="G726" s="125">
        <v>9</v>
      </c>
    </row>
    <row r="727" spans="1:7" s="125" customFormat="1">
      <c r="A727" s="145" t="s">
        <v>1815</v>
      </c>
      <c r="B727" s="146" t="s">
        <v>1816</v>
      </c>
      <c r="C727" s="147" t="s">
        <v>31</v>
      </c>
      <c r="D727" s="148">
        <v>81.099999999999994</v>
      </c>
      <c r="E727" s="148">
        <v>4.47</v>
      </c>
      <c r="F727" s="148">
        <v>85.57</v>
      </c>
      <c r="G727" s="125">
        <v>9</v>
      </c>
    </row>
    <row r="728" spans="1:7" s="125" customFormat="1">
      <c r="A728" s="145" t="s">
        <v>1817</v>
      </c>
      <c r="B728" s="146" t="s">
        <v>1818</v>
      </c>
      <c r="C728" s="147" t="s">
        <v>31</v>
      </c>
      <c r="D728" s="148">
        <v>99.28</v>
      </c>
      <c r="E728" s="148">
        <v>4.47</v>
      </c>
      <c r="F728" s="148">
        <v>103.75</v>
      </c>
      <c r="G728" s="125">
        <v>9</v>
      </c>
    </row>
    <row r="729" spans="1:7" s="125" customFormat="1">
      <c r="A729" s="145" t="s">
        <v>1819</v>
      </c>
      <c r="B729" s="146" t="s">
        <v>1820</v>
      </c>
      <c r="C729" s="147" t="s">
        <v>31</v>
      </c>
      <c r="D729" s="148">
        <v>121.48</v>
      </c>
      <c r="E729" s="148">
        <v>4.47</v>
      </c>
      <c r="F729" s="148">
        <v>125.95</v>
      </c>
      <c r="G729" s="125">
        <v>9</v>
      </c>
    </row>
    <row r="730" spans="1:7" s="125" customFormat="1">
      <c r="A730" s="145" t="s">
        <v>1821</v>
      </c>
      <c r="B730" s="146" t="s">
        <v>1822</v>
      </c>
      <c r="C730" s="147"/>
      <c r="D730" s="148"/>
      <c r="E730" s="148"/>
      <c r="F730" s="148"/>
      <c r="G730" s="125">
        <v>5</v>
      </c>
    </row>
    <row r="731" spans="1:7" s="125" customFormat="1" ht="30">
      <c r="A731" s="145" t="s">
        <v>1823</v>
      </c>
      <c r="B731" s="146" t="s">
        <v>1824</v>
      </c>
      <c r="C731" s="147" t="s">
        <v>439</v>
      </c>
      <c r="D731" s="148">
        <v>18489.38</v>
      </c>
      <c r="E731" s="148"/>
      <c r="F731" s="148">
        <v>18489.38</v>
      </c>
      <c r="G731" s="125">
        <v>9</v>
      </c>
    </row>
    <row r="732" spans="1:7" s="125" customFormat="1">
      <c r="A732" s="145" t="s">
        <v>1825</v>
      </c>
      <c r="B732" s="146" t="s">
        <v>1826</v>
      </c>
      <c r="C732" s="147" t="s">
        <v>31</v>
      </c>
      <c r="D732" s="148">
        <v>215.25</v>
      </c>
      <c r="E732" s="148">
        <v>20.12</v>
      </c>
      <c r="F732" s="148">
        <v>235.37</v>
      </c>
      <c r="G732" s="125">
        <v>9</v>
      </c>
    </row>
    <row r="733" spans="1:7" s="125" customFormat="1">
      <c r="A733" s="145" t="s">
        <v>1827</v>
      </c>
      <c r="B733" s="146" t="s">
        <v>1828</v>
      </c>
      <c r="C733" s="147" t="s">
        <v>31</v>
      </c>
      <c r="D733" s="148">
        <v>271.12</v>
      </c>
      <c r="E733" s="148">
        <v>30.75</v>
      </c>
      <c r="F733" s="148">
        <v>301.87</v>
      </c>
      <c r="G733" s="125">
        <v>9</v>
      </c>
    </row>
    <row r="734" spans="1:7" s="125" customFormat="1">
      <c r="A734" s="145" t="s">
        <v>1829</v>
      </c>
      <c r="B734" s="146" t="s">
        <v>1830</v>
      </c>
      <c r="C734" s="147" t="s">
        <v>31</v>
      </c>
      <c r="D734" s="148">
        <v>314.7</v>
      </c>
      <c r="E734" s="148">
        <v>36.06</v>
      </c>
      <c r="F734" s="148">
        <v>350.76</v>
      </c>
      <c r="G734" s="125">
        <v>9</v>
      </c>
    </row>
    <row r="735" spans="1:7" s="125" customFormat="1">
      <c r="A735" s="145" t="s">
        <v>1831</v>
      </c>
      <c r="B735" s="146" t="s">
        <v>1832</v>
      </c>
      <c r="C735" s="147"/>
      <c r="D735" s="148"/>
      <c r="E735" s="148"/>
      <c r="F735" s="148"/>
      <c r="G735" s="125">
        <v>2</v>
      </c>
    </row>
    <row r="736" spans="1:7" s="125" customFormat="1">
      <c r="A736" s="145" t="s">
        <v>1833</v>
      </c>
      <c r="B736" s="146" t="s">
        <v>1834</v>
      </c>
      <c r="C736" s="147"/>
      <c r="D736" s="148"/>
      <c r="E736" s="148"/>
      <c r="F736" s="148"/>
      <c r="G736" s="125">
        <v>5</v>
      </c>
    </row>
    <row r="737" spans="1:7" s="125" customFormat="1" ht="30">
      <c r="A737" s="145" t="s">
        <v>1835</v>
      </c>
      <c r="B737" s="146" t="s">
        <v>1836</v>
      </c>
      <c r="C737" s="147" t="s">
        <v>216</v>
      </c>
      <c r="D737" s="148">
        <v>112.21</v>
      </c>
      <c r="E737" s="148">
        <v>27.03</v>
      </c>
      <c r="F737" s="148">
        <v>139.24</v>
      </c>
      <c r="G737" s="125">
        <v>9</v>
      </c>
    </row>
    <row r="738" spans="1:7" s="125" customFormat="1" ht="30">
      <c r="A738" s="145" t="s">
        <v>1837</v>
      </c>
      <c r="B738" s="146" t="s">
        <v>1838</v>
      </c>
      <c r="C738" s="147" t="s">
        <v>216</v>
      </c>
      <c r="D738" s="148">
        <v>123.79</v>
      </c>
      <c r="E738" s="148">
        <v>29.71</v>
      </c>
      <c r="F738" s="148">
        <v>153.5</v>
      </c>
      <c r="G738" s="125">
        <v>9</v>
      </c>
    </row>
    <row r="739" spans="1:7" s="125" customFormat="1" ht="30">
      <c r="A739" s="145" t="s">
        <v>1839</v>
      </c>
      <c r="B739" s="146" t="s">
        <v>1840</v>
      </c>
      <c r="C739" s="147" t="s">
        <v>216</v>
      </c>
      <c r="D739" s="148">
        <v>147.07</v>
      </c>
      <c r="E739" s="148">
        <v>32.409999999999997</v>
      </c>
      <c r="F739" s="148">
        <v>179.48</v>
      </c>
      <c r="G739" s="125">
        <v>9</v>
      </c>
    </row>
    <row r="740" spans="1:7" s="125" customFormat="1" ht="30">
      <c r="A740" s="145" t="s">
        <v>1841</v>
      </c>
      <c r="B740" s="146" t="s">
        <v>1842</v>
      </c>
      <c r="C740" s="147" t="s">
        <v>216</v>
      </c>
      <c r="D740" s="148">
        <v>162.12</v>
      </c>
      <c r="E740" s="148">
        <v>35.1</v>
      </c>
      <c r="F740" s="148">
        <v>197.22</v>
      </c>
      <c r="G740" s="125">
        <v>9</v>
      </c>
    </row>
    <row r="741" spans="1:7" s="125" customFormat="1" ht="30">
      <c r="A741" s="145" t="s">
        <v>1843</v>
      </c>
      <c r="B741" s="146" t="s">
        <v>1844</v>
      </c>
      <c r="C741" s="147" t="s">
        <v>216</v>
      </c>
      <c r="D741" s="148">
        <v>205.49</v>
      </c>
      <c r="E741" s="148">
        <v>38.54</v>
      </c>
      <c r="F741" s="148">
        <v>244.03</v>
      </c>
      <c r="G741" s="125">
        <v>9</v>
      </c>
    </row>
    <row r="742" spans="1:7" s="125" customFormat="1" ht="30">
      <c r="A742" s="145" t="s">
        <v>1845</v>
      </c>
      <c r="B742" s="146" t="s">
        <v>1846</v>
      </c>
      <c r="C742" s="147" t="s">
        <v>216</v>
      </c>
      <c r="D742" s="148">
        <v>118.76</v>
      </c>
      <c r="E742" s="148">
        <v>29.71</v>
      </c>
      <c r="F742" s="148">
        <v>148.47</v>
      </c>
      <c r="G742" s="125">
        <v>9</v>
      </c>
    </row>
    <row r="743" spans="1:7" s="125" customFormat="1" ht="30">
      <c r="A743" s="145" t="s">
        <v>1847</v>
      </c>
      <c r="B743" s="146" t="s">
        <v>1848</v>
      </c>
      <c r="C743" s="147" t="s">
        <v>216</v>
      </c>
      <c r="D743" s="148">
        <v>139.19999999999999</v>
      </c>
      <c r="E743" s="148">
        <v>29.71</v>
      </c>
      <c r="F743" s="148">
        <v>168.91</v>
      </c>
      <c r="G743" s="125">
        <v>9</v>
      </c>
    </row>
    <row r="744" spans="1:7" s="125" customFormat="1" ht="30">
      <c r="A744" s="145" t="s">
        <v>1849</v>
      </c>
      <c r="B744" s="146" t="s">
        <v>1850</v>
      </c>
      <c r="C744" s="147" t="s">
        <v>216</v>
      </c>
      <c r="D744" s="148">
        <v>164.56</v>
      </c>
      <c r="E744" s="148">
        <v>32.409999999999997</v>
      </c>
      <c r="F744" s="148">
        <v>196.97</v>
      </c>
      <c r="G744" s="125">
        <v>9</v>
      </c>
    </row>
    <row r="745" spans="1:7" s="125" customFormat="1" ht="30">
      <c r="A745" s="145" t="s">
        <v>1851</v>
      </c>
      <c r="B745" s="146" t="s">
        <v>1852</v>
      </c>
      <c r="C745" s="147" t="s">
        <v>216</v>
      </c>
      <c r="D745" s="148">
        <v>176.86</v>
      </c>
      <c r="E745" s="148">
        <v>35.1</v>
      </c>
      <c r="F745" s="148">
        <v>211.96</v>
      </c>
      <c r="G745" s="125">
        <v>9</v>
      </c>
    </row>
    <row r="746" spans="1:7" s="125" customFormat="1" ht="30">
      <c r="A746" s="145" t="s">
        <v>1853</v>
      </c>
      <c r="B746" s="146" t="s">
        <v>1854</v>
      </c>
      <c r="C746" s="147" t="s">
        <v>216</v>
      </c>
      <c r="D746" s="148">
        <v>271.06</v>
      </c>
      <c r="E746" s="148">
        <v>38.54</v>
      </c>
      <c r="F746" s="148">
        <v>309.60000000000002</v>
      </c>
      <c r="G746" s="125">
        <v>9</v>
      </c>
    </row>
    <row r="747" spans="1:7" s="125" customFormat="1">
      <c r="A747" s="145" t="s">
        <v>1855</v>
      </c>
      <c r="B747" s="146" t="s">
        <v>1856</v>
      </c>
      <c r="C747" s="147"/>
      <c r="D747" s="148"/>
      <c r="E747" s="148"/>
      <c r="F747" s="148"/>
      <c r="G747" s="125">
        <v>5</v>
      </c>
    </row>
    <row r="748" spans="1:7" s="125" customFormat="1" ht="30">
      <c r="A748" s="145" t="s">
        <v>1857</v>
      </c>
      <c r="B748" s="146" t="s">
        <v>1858</v>
      </c>
      <c r="C748" s="147" t="s">
        <v>216</v>
      </c>
      <c r="D748" s="148">
        <v>141.81</v>
      </c>
      <c r="E748" s="148">
        <v>29.71</v>
      </c>
      <c r="F748" s="148">
        <v>171.52</v>
      </c>
      <c r="G748" s="125">
        <v>9</v>
      </c>
    </row>
    <row r="749" spans="1:7" s="125" customFormat="1" ht="30">
      <c r="A749" s="145" t="s">
        <v>1859</v>
      </c>
      <c r="B749" s="146" t="s">
        <v>1860</v>
      </c>
      <c r="C749" s="147" t="s">
        <v>216</v>
      </c>
      <c r="D749" s="148">
        <v>153.97</v>
      </c>
      <c r="E749" s="148">
        <v>32.409999999999997</v>
      </c>
      <c r="F749" s="148">
        <v>186.38</v>
      </c>
      <c r="G749" s="125">
        <v>9</v>
      </c>
    </row>
    <row r="750" spans="1:7" s="125" customFormat="1" ht="30">
      <c r="A750" s="145" t="s">
        <v>1861</v>
      </c>
      <c r="B750" s="146" t="s">
        <v>1862</v>
      </c>
      <c r="C750" s="147" t="s">
        <v>216</v>
      </c>
      <c r="D750" s="148">
        <v>166.26</v>
      </c>
      <c r="E750" s="148">
        <v>35.1</v>
      </c>
      <c r="F750" s="148">
        <v>201.36</v>
      </c>
      <c r="G750" s="125">
        <v>9</v>
      </c>
    </row>
    <row r="751" spans="1:7" s="125" customFormat="1" ht="30">
      <c r="A751" s="145" t="s">
        <v>1863</v>
      </c>
      <c r="B751" s="146" t="s">
        <v>1864</v>
      </c>
      <c r="C751" s="147" t="s">
        <v>216</v>
      </c>
      <c r="D751" s="148">
        <v>173.85</v>
      </c>
      <c r="E751" s="148">
        <v>38.54</v>
      </c>
      <c r="F751" s="148">
        <v>212.39</v>
      </c>
      <c r="G751" s="125">
        <v>9</v>
      </c>
    </row>
    <row r="752" spans="1:7" s="125" customFormat="1">
      <c r="A752" s="145" t="s">
        <v>1865</v>
      </c>
      <c r="B752" s="146" t="s">
        <v>1866</v>
      </c>
      <c r="C752" s="147"/>
      <c r="D752" s="148"/>
      <c r="E752" s="148"/>
      <c r="F752" s="148"/>
      <c r="G752" s="125">
        <v>5</v>
      </c>
    </row>
    <row r="753" spans="1:7" s="125" customFormat="1">
      <c r="A753" s="145" t="s">
        <v>1867</v>
      </c>
      <c r="B753" s="146" t="s">
        <v>1868</v>
      </c>
      <c r="C753" s="147" t="s">
        <v>216</v>
      </c>
      <c r="D753" s="148">
        <v>153</v>
      </c>
      <c r="E753" s="148">
        <v>9.0500000000000007</v>
      </c>
      <c r="F753" s="148">
        <v>162.05000000000001</v>
      </c>
      <c r="G753" s="125">
        <v>9</v>
      </c>
    </row>
    <row r="754" spans="1:7" s="125" customFormat="1">
      <c r="A754" s="145" t="s">
        <v>1869</v>
      </c>
      <c r="B754" s="146" t="s">
        <v>1870</v>
      </c>
      <c r="C754" s="147" t="s">
        <v>216</v>
      </c>
      <c r="D754" s="148">
        <v>156.88999999999999</v>
      </c>
      <c r="E754" s="148">
        <v>9.52</v>
      </c>
      <c r="F754" s="148">
        <v>166.41</v>
      </c>
      <c r="G754" s="125">
        <v>9</v>
      </c>
    </row>
    <row r="755" spans="1:7" s="125" customFormat="1">
      <c r="A755" s="145" t="s">
        <v>1871</v>
      </c>
      <c r="B755" s="146" t="s">
        <v>1872</v>
      </c>
      <c r="C755" s="147" t="s">
        <v>216</v>
      </c>
      <c r="D755" s="148">
        <v>170.94</v>
      </c>
      <c r="E755" s="148">
        <v>9.98</v>
      </c>
      <c r="F755" s="148">
        <v>180.92</v>
      </c>
      <c r="G755" s="125">
        <v>9</v>
      </c>
    </row>
    <row r="756" spans="1:7" s="125" customFormat="1">
      <c r="A756" s="145" t="s">
        <v>1873</v>
      </c>
      <c r="B756" s="146" t="s">
        <v>1874</v>
      </c>
      <c r="C756" s="147" t="s">
        <v>216</v>
      </c>
      <c r="D756" s="148">
        <v>209.5</v>
      </c>
      <c r="E756" s="148">
        <v>10.17</v>
      </c>
      <c r="F756" s="148">
        <v>219.67</v>
      </c>
      <c r="G756" s="125">
        <v>9</v>
      </c>
    </row>
    <row r="757" spans="1:7" s="125" customFormat="1">
      <c r="A757" s="145" t="s">
        <v>1875</v>
      </c>
      <c r="B757" s="146" t="s">
        <v>1876</v>
      </c>
      <c r="C757" s="147" t="s">
        <v>216</v>
      </c>
      <c r="D757" s="148">
        <v>143.29</v>
      </c>
      <c r="E757" s="148">
        <v>9.0500000000000007</v>
      </c>
      <c r="F757" s="148">
        <v>152.34</v>
      </c>
      <c r="G757" s="125">
        <v>9</v>
      </c>
    </row>
    <row r="758" spans="1:7" s="125" customFormat="1">
      <c r="A758" s="145" t="s">
        <v>1877</v>
      </c>
      <c r="B758" s="146" t="s">
        <v>1878</v>
      </c>
      <c r="C758" s="147" t="s">
        <v>216</v>
      </c>
      <c r="D758" s="148">
        <v>152.41999999999999</v>
      </c>
      <c r="E758" s="148">
        <v>9.51</v>
      </c>
      <c r="F758" s="148">
        <v>161.93</v>
      </c>
      <c r="G758" s="125">
        <v>9</v>
      </c>
    </row>
    <row r="759" spans="1:7" s="125" customFormat="1">
      <c r="A759" s="145" t="s">
        <v>1879</v>
      </c>
      <c r="B759" s="146" t="s">
        <v>1880</v>
      </c>
      <c r="C759" s="147"/>
      <c r="D759" s="148"/>
      <c r="E759" s="148"/>
      <c r="F759" s="148"/>
      <c r="G759" s="125">
        <v>2</v>
      </c>
    </row>
    <row r="760" spans="1:7" s="125" customFormat="1">
      <c r="A760" s="145" t="s">
        <v>1881</v>
      </c>
      <c r="B760" s="146" t="s">
        <v>1882</v>
      </c>
      <c r="C760" s="147"/>
      <c r="D760" s="148"/>
      <c r="E760" s="148"/>
      <c r="F760" s="148"/>
      <c r="G760" s="125">
        <v>5</v>
      </c>
    </row>
    <row r="761" spans="1:7" s="125" customFormat="1">
      <c r="A761" s="145" t="s">
        <v>278</v>
      </c>
      <c r="B761" s="146" t="s">
        <v>1883</v>
      </c>
      <c r="C761" s="147" t="s">
        <v>521</v>
      </c>
      <c r="D761" s="148">
        <v>512.65</v>
      </c>
      <c r="E761" s="148">
        <v>307.51</v>
      </c>
      <c r="F761" s="148">
        <v>820.16</v>
      </c>
      <c r="G761" s="125">
        <v>9</v>
      </c>
    </row>
    <row r="762" spans="1:7" s="125" customFormat="1" ht="30">
      <c r="A762" s="145" t="s">
        <v>1884</v>
      </c>
      <c r="B762" s="146" t="s">
        <v>1885</v>
      </c>
      <c r="C762" s="147" t="s">
        <v>216</v>
      </c>
      <c r="D762" s="148">
        <v>52.19</v>
      </c>
      <c r="E762" s="148">
        <v>29.51</v>
      </c>
      <c r="F762" s="148">
        <v>81.7</v>
      </c>
      <c r="G762" s="125">
        <v>9</v>
      </c>
    </row>
    <row r="763" spans="1:7" s="125" customFormat="1" ht="30">
      <c r="A763" s="145" t="s">
        <v>1886</v>
      </c>
      <c r="B763" s="146" t="s">
        <v>1887</v>
      </c>
      <c r="C763" s="147" t="s">
        <v>216</v>
      </c>
      <c r="D763" s="148">
        <v>68.069999999999993</v>
      </c>
      <c r="E763" s="148">
        <v>30.18</v>
      </c>
      <c r="F763" s="148">
        <v>98.25</v>
      </c>
      <c r="G763" s="125">
        <v>9</v>
      </c>
    </row>
    <row r="764" spans="1:7" s="125" customFormat="1">
      <c r="A764" s="145" t="s">
        <v>1888</v>
      </c>
      <c r="B764" s="146" t="s">
        <v>1889</v>
      </c>
      <c r="C764" s="147"/>
      <c r="D764" s="148"/>
      <c r="E764" s="148"/>
      <c r="F764" s="148"/>
      <c r="G764" s="125">
        <v>5</v>
      </c>
    </row>
    <row r="765" spans="1:7" s="125" customFormat="1">
      <c r="A765" s="145" t="s">
        <v>1890</v>
      </c>
      <c r="B765" s="146" t="s">
        <v>1891</v>
      </c>
      <c r="C765" s="147" t="s">
        <v>216</v>
      </c>
      <c r="D765" s="148">
        <v>31.74</v>
      </c>
      <c r="E765" s="148">
        <v>37.979999999999997</v>
      </c>
      <c r="F765" s="148">
        <v>69.72</v>
      </c>
      <c r="G765" s="125">
        <v>9</v>
      </c>
    </row>
    <row r="766" spans="1:7" s="125" customFormat="1">
      <c r="A766" s="145" t="s">
        <v>1892</v>
      </c>
      <c r="B766" s="146" t="s">
        <v>1893</v>
      </c>
      <c r="C766" s="147" t="s">
        <v>216</v>
      </c>
      <c r="D766" s="148">
        <v>43.54</v>
      </c>
      <c r="E766" s="148">
        <v>60.1</v>
      </c>
      <c r="F766" s="148">
        <v>103.64</v>
      </c>
      <c r="G766" s="125">
        <v>9</v>
      </c>
    </row>
    <row r="767" spans="1:7" s="125" customFormat="1">
      <c r="A767" s="145" t="s">
        <v>1894</v>
      </c>
      <c r="B767" s="146" t="s">
        <v>1895</v>
      </c>
      <c r="C767" s="147" t="s">
        <v>216</v>
      </c>
      <c r="D767" s="148">
        <v>96.37</v>
      </c>
      <c r="E767" s="148">
        <v>97.51</v>
      </c>
      <c r="F767" s="148">
        <v>193.88</v>
      </c>
      <c r="G767" s="125">
        <v>9</v>
      </c>
    </row>
    <row r="768" spans="1:7" s="125" customFormat="1">
      <c r="A768" s="145" t="s">
        <v>1896</v>
      </c>
      <c r="B768" s="146" t="s">
        <v>1897</v>
      </c>
      <c r="C768" s="147" t="s">
        <v>216</v>
      </c>
      <c r="D768" s="148">
        <v>139.24</v>
      </c>
      <c r="E768" s="148">
        <v>120.25</v>
      </c>
      <c r="F768" s="148">
        <v>259.49</v>
      </c>
      <c r="G768" s="125">
        <v>9</v>
      </c>
    </row>
    <row r="769" spans="1:7" s="125" customFormat="1">
      <c r="A769" s="145" t="s">
        <v>1898</v>
      </c>
      <c r="B769" s="146" t="s">
        <v>1899</v>
      </c>
      <c r="C769" s="147" t="s">
        <v>216</v>
      </c>
      <c r="D769" s="148">
        <v>115.9</v>
      </c>
      <c r="E769" s="148">
        <v>60.1</v>
      </c>
      <c r="F769" s="148">
        <v>176</v>
      </c>
      <c r="G769" s="125">
        <v>9</v>
      </c>
    </row>
    <row r="770" spans="1:7" s="125" customFormat="1">
      <c r="A770" s="145" t="s">
        <v>1900</v>
      </c>
      <c r="B770" s="146" t="s">
        <v>1901</v>
      </c>
      <c r="C770" s="147" t="s">
        <v>216</v>
      </c>
      <c r="D770" s="148">
        <v>262.69</v>
      </c>
      <c r="E770" s="148">
        <v>97.51</v>
      </c>
      <c r="F770" s="148">
        <v>360.2</v>
      </c>
      <c r="G770" s="125">
        <v>9</v>
      </c>
    </row>
    <row r="771" spans="1:7" s="125" customFormat="1">
      <c r="A771" s="145" t="s">
        <v>1902</v>
      </c>
      <c r="B771" s="146" t="s">
        <v>1903</v>
      </c>
      <c r="C771" s="147"/>
      <c r="D771" s="148"/>
      <c r="E771" s="148"/>
      <c r="F771" s="148"/>
      <c r="G771" s="125">
        <v>5</v>
      </c>
    </row>
    <row r="772" spans="1:7" s="125" customFormat="1">
      <c r="A772" s="145" t="s">
        <v>1904</v>
      </c>
      <c r="B772" s="146" t="s">
        <v>1905</v>
      </c>
      <c r="C772" s="147" t="s">
        <v>216</v>
      </c>
      <c r="D772" s="148">
        <v>117.6</v>
      </c>
      <c r="E772" s="148">
        <v>53.56</v>
      </c>
      <c r="F772" s="148">
        <v>171.16</v>
      </c>
      <c r="G772" s="125">
        <v>9</v>
      </c>
    </row>
    <row r="773" spans="1:7" s="125" customFormat="1">
      <c r="A773" s="145" t="s">
        <v>1906</v>
      </c>
      <c r="B773" s="146" t="s">
        <v>1907</v>
      </c>
      <c r="C773" s="147" t="s">
        <v>216</v>
      </c>
      <c r="D773" s="148">
        <v>221.88</v>
      </c>
      <c r="E773" s="148">
        <v>101.01</v>
      </c>
      <c r="F773" s="148">
        <v>322.89</v>
      </c>
      <c r="G773" s="125">
        <v>9</v>
      </c>
    </row>
    <row r="774" spans="1:7" s="125" customFormat="1">
      <c r="A774" s="145" t="s">
        <v>1908</v>
      </c>
      <c r="B774" s="146" t="s">
        <v>1909</v>
      </c>
      <c r="C774" s="147" t="s">
        <v>216</v>
      </c>
      <c r="D774" s="148">
        <v>458.72</v>
      </c>
      <c r="E774" s="148">
        <v>141.28</v>
      </c>
      <c r="F774" s="148">
        <v>600</v>
      </c>
      <c r="G774" s="125">
        <v>9</v>
      </c>
    </row>
    <row r="775" spans="1:7" s="125" customFormat="1">
      <c r="A775" s="145" t="s">
        <v>1910</v>
      </c>
      <c r="B775" s="146" t="s">
        <v>1911</v>
      </c>
      <c r="C775" s="147"/>
      <c r="D775" s="148"/>
      <c r="E775" s="148"/>
      <c r="F775" s="148"/>
      <c r="G775" s="125">
        <v>5</v>
      </c>
    </row>
    <row r="776" spans="1:7" s="125" customFormat="1">
      <c r="A776" s="145" t="s">
        <v>1912</v>
      </c>
      <c r="B776" s="146" t="s">
        <v>1913</v>
      </c>
      <c r="C776" s="147" t="s">
        <v>216</v>
      </c>
      <c r="D776" s="148">
        <v>29.87</v>
      </c>
      <c r="E776" s="148">
        <v>27.19</v>
      </c>
      <c r="F776" s="148">
        <v>57.06</v>
      </c>
      <c r="G776" s="125">
        <v>9</v>
      </c>
    </row>
    <row r="777" spans="1:7" s="125" customFormat="1">
      <c r="A777" s="145" t="s">
        <v>203</v>
      </c>
      <c r="B777" s="146" t="s">
        <v>1914</v>
      </c>
      <c r="C777" s="147" t="s">
        <v>216</v>
      </c>
      <c r="D777" s="148">
        <v>40.36</v>
      </c>
      <c r="E777" s="148">
        <v>29.51</v>
      </c>
      <c r="F777" s="148">
        <v>69.87</v>
      </c>
      <c r="G777" s="125">
        <v>9</v>
      </c>
    </row>
    <row r="778" spans="1:7" s="125" customFormat="1">
      <c r="A778" s="145" t="s">
        <v>1915</v>
      </c>
      <c r="B778" s="146" t="s">
        <v>1916</v>
      </c>
      <c r="C778" s="147" t="s">
        <v>216</v>
      </c>
      <c r="D778" s="148">
        <v>43.5</v>
      </c>
      <c r="E778" s="148">
        <v>31.66</v>
      </c>
      <c r="F778" s="148">
        <v>75.16</v>
      </c>
      <c r="G778" s="125">
        <v>9</v>
      </c>
    </row>
    <row r="779" spans="1:7" s="125" customFormat="1">
      <c r="A779" s="145" t="s">
        <v>1917</v>
      </c>
      <c r="B779" s="146" t="s">
        <v>1918</v>
      </c>
      <c r="C779" s="147"/>
      <c r="D779" s="148"/>
      <c r="E779" s="148"/>
      <c r="F779" s="148"/>
      <c r="G779" s="125">
        <v>5</v>
      </c>
    </row>
    <row r="780" spans="1:7" s="125" customFormat="1">
      <c r="A780" s="145" t="s">
        <v>1919</v>
      </c>
      <c r="B780" s="146" t="s">
        <v>1920</v>
      </c>
      <c r="C780" s="147" t="s">
        <v>216</v>
      </c>
      <c r="D780" s="148">
        <v>33.659999999999997</v>
      </c>
      <c r="E780" s="148">
        <v>29.51</v>
      </c>
      <c r="F780" s="148">
        <v>63.17</v>
      </c>
      <c r="G780" s="125">
        <v>9</v>
      </c>
    </row>
    <row r="781" spans="1:7" s="125" customFormat="1">
      <c r="A781" s="145" t="s">
        <v>1921</v>
      </c>
      <c r="B781" s="146" t="s">
        <v>1922</v>
      </c>
      <c r="C781" s="147" t="s">
        <v>216</v>
      </c>
      <c r="D781" s="148">
        <v>41.73</v>
      </c>
      <c r="E781" s="148">
        <v>31.66</v>
      </c>
      <c r="F781" s="148">
        <v>73.39</v>
      </c>
      <c r="G781" s="125">
        <v>9</v>
      </c>
    </row>
    <row r="782" spans="1:7" s="125" customFormat="1">
      <c r="A782" s="145" t="s">
        <v>1923</v>
      </c>
      <c r="B782" s="146" t="s">
        <v>1924</v>
      </c>
      <c r="C782" s="147"/>
      <c r="D782" s="148"/>
      <c r="E782" s="148"/>
      <c r="F782" s="148"/>
      <c r="G782" s="125">
        <v>5</v>
      </c>
    </row>
    <row r="783" spans="1:7" s="125" customFormat="1" ht="30">
      <c r="A783" s="145" t="s">
        <v>1925</v>
      </c>
      <c r="B783" s="146" t="s">
        <v>1926</v>
      </c>
      <c r="C783" s="147" t="s">
        <v>216</v>
      </c>
      <c r="D783" s="148">
        <v>31.04</v>
      </c>
      <c r="E783" s="148">
        <v>27.19</v>
      </c>
      <c r="F783" s="148">
        <v>58.23</v>
      </c>
      <c r="G783" s="125">
        <v>9</v>
      </c>
    </row>
    <row r="784" spans="1:7" s="125" customFormat="1" ht="30">
      <c r="A784" s="145" t="s">
        <v>1927</v>
      </c>
      <c r="B784" s="146" t="s">
        <v>1928</v>
      </c>
      <c r="C784" s="147" t="s">
        <v>216</v>
      </c>
      <c r="D784" s="148">
        <v>39.11</v>
      </c>
      <c r="E784" s="148">
        <v>29.51</v>
      </c>
      <c r="F784" s="148">
        <v>68.62</v>
      </c>
      <c r="G784" s="125">
        <v>9</v>
      </c>
    </row>
    <row r="785" spans="1:7" s="125" customFormat="1" ht="30">
      <c r="A785" s="145" t="s">
        <v>1929</v>
      </c>
      <c r="B785" s="146" t="s">
        <v>1930</v>
      </c>
      <c r="C785" s="147" t="s">
        <v>216</v>
      </c>
      <c r="D785" s="148">
        <v>50.72</v>
      </c>
      <c r="E785" s="148">
        <v>30.18</v>
      </c>
      <c r="F785" s="148">
        <v>80.900000000000006</v>
      </c>
      <c r="G785" s="125">
        <v>9</v>
      </c>
    </row>
    <row r="786" spans="1:7" s="125" customFormat="1">
      <c r="A786" s="145" t="s">
        <v>1931</v>
      </c>
      <c r="B786" s="146" t="s">
        <v>1932</v>
      </c>
      <c r="C786" s="147"/>
      <c r="D786" s="148"/>
      <c r="E786" s="148"/>
      <c r="F786" s="148"/>
      <c r="G786" s="125">
        <v>5</v>
      </c>
    </row>
    <row r="787" spans="1:7" s="125" customFormat="1">
      <c r="A787" s="145" t="s">
        <v>1933</v>
      </c>
      <c r="B787" s="146" t="s">
        <v>1934</v>
      </c>
      <c r="C787" s="147" t="s">
        <v>216</v>
      </c>
      <c r="D787" s="148">
        <v>47.02</v>
      </c>
      <c r="E787" s="148">
        <v>33.22</v>
      </c>
      <c r="F787" s="148">
        <v>80.239999999999995</v>
      </c>
      <c r="G787" s="125">
        <v>9</v>
      </c>
    </row>
    <row r="788" spans="1:7" s="125" customFormat="1">
      <c r="A788" s="145" t="s">
        <v>1935</v>
      </c>
      <c r="B788" s="146" t="s">
        <v>1936</v>
      </c>
      <c r="C788" s="147" t="s">
        <v>216</v>
      </c>
      <c r="D788" s="148">
        <v>62.42</v>
      </c>
      <c r="E788" s="148">
        <v>34.06</v>
      </c>
      <c r="F788" s="148">
        <v>96.48</v>
      </c>
      <c r="G788" s="125">
        <v>9</v>
      </c>
    </row>
    <row r="789" spans="1:7" s="125" customFormat="1">
      <c r="A789" s="145" t="s">
        <v>1937</v>
      </c>
      <c r="B789" s="146" t="s">
        <v>1938</v>
      </c>
      <c r="C789" s="147" t="s">
        <v>216</v>
      </c>
      <c r="D789" s="148">
        <v>53.13</v>
      </c>
      <c r="E789" s="148">
        <v>43.98</v>
      </c>
      <c r="F789" s="148">
        <v>97.11</v>
      </c>
      <c r="G789" s="125">
        <v>9</v>
      </c>
    </row>
    <row r="790" spans="1:7" s="125" customFormat="1">
      <c r="A790" s="145" t="s">
        <v>1939</v>
      </c>
      <c r="B790" s="146" t="s">
        <v>1940</v>
      </c>
      <c r="C790" s="147" t="s">
        <v>216</v>
      </c>
      <c r="D790" s="148">
        <v>69.44</v>
      </c>
      <c r="E790" s="148">
        <v>46.88</v>
      </c>
      <c r="F790" s="148">
        <v>116.32</v>
      </c>
      <c r="G790" s="125">
        <v>9</v>
      </c>
    </row>
    <row r="791" spans="1:7" s="125" customFormat="1">
      <c r="A791" s="145" t="s">
        <v>1941</v>
      </c>
      <c r="B791" s="146" t="s">
        <v>1942</v>
      </c>
      <c r="C791" s="147"/>
      <c r="D791" s="148"/>
      <c r="E791" s="148"/>
      <c r="F791" s="148"/>
      <c r="G791" s="125">
        <v>5</v>
      </c>
    </row>
    <row r="792" spans="1:7" s="125" customFormat="1" ht="30">
      <c r="A792" s="145" t="s">
        <v>1943</v>
      </c>
      <c r="B792" s="146" t="s">
        <v>1944</v>
      </c>
      <c r="C792" s="147" t="s">
        <v>216</v>
      </c>
      <c r="D792" s="148">
        <v>83.8</v>
      </c>
      <c r="E792" s="148">
        <v>12.89</v>
      </c>
      <c r="F792" s="148">
        <v>96.69</v>
      </c>
      <c r="G792" s="125">
        <v>9</v>
      </c>
    </row>
    <row r="793" spans="1:7" s="125" customFormat="1" ht="30">
      <c r="A793" s="145" t="s">
        <v>1945</v>
      </c>
      <c r="B793" s="146" t="s">
        <v>1946</v>
      </c>
      <c r="C793" s="147" t="s">
        <v>216</v>
      </c>
      <c r="D793" s="148">
        <v>98.34</v>
      </c>
      <c r="E793" s="148">
        <v>13.22</v>
      </c>
      <c r="F793" s="148">
        <v>111.56</v>
      </c>
      <c r="G793" s="125">
        <v>9</v>
      </c>
    </row>
    <row r="794" spans="1:7" s="125" customFormat="1" ht="30">
      <c r="A794" s="145" t="s">
        <v>1947</v>
      </c>
      <c r="B794" s="146" t="s">
        <v>1948</v>
      </c>
      <c r="C794" s="147" t="s">
        <v>216</v>
      </c>
      <c r="D794" s="148">
        <v>120.01</v>
      </c>
      <c r="E794" s="148">
        <v>13.39</v>
      </c>
      <c r="F794" s="148">
        <v>133.4</v>
      </c>
      <c r="G794" s="125">
        <v>9</v>
      </c>
    </row>
    <row r="795" spans="1:7" s="125" customFormat="1" ht="30">
      <c r="A795" s="145" t="s">
        <v>1949</v>
      </c>
      <c r="B795" s="146" t="s">
        <v>1950</v>
      </c>
      <c r="C795" s="147" t="s">
        <v>216</v>
      </c>
      <c r="D795" s="148">
        <v>157.94</v>
      </c>
      <c r="E795" s="148">
        <v>13.89</v>
      </c>
      <c r="F795" s="148">
        <v>171.83</v>
      </c>
      <c r="G795" s="125">
        <v>9</v>
      </c>
    </row>
    <row r="796" spans="1:7" s="125" customFormat="1">
      <c r="A796" s="145" t="s">
        <v>1951</v>
      </c>
      <c r="B796" s="146" t="s">
        <v>1952</v>
      </c>
      <c r="C796" s="147"/>
      <c r="D796" s="148"/>
      <c r="E796" s="148"/>
      <c r="F796" s="148"/>
      <c r="G796" s="125">
        <v>5</v>
      </c>
    </row>
    <row r="797" spans="1:7" s="125" customFormat="1">
      <c r="A797" s="145" t="s">
        <v>1953</v>
      </c>
      <c r="B797" s="146" t="s">
        <v>1954</v>
      </c>
      <c r="C797" s="147" t="s">
        <v>521</v>
      </c>
      <c r="D797" s="148">
        <v>933.03</v>
      </c>
      <c r="E797" s="148">
        <v>701.88</v>
      </c>
      <c r="F797" s="148">
        <v>1634.91</v>
      </c>
      <c r="G797" s="125">
        <v>9</v>
      </c>
    </row>
    <row r="798" spans="1:7" s="125" customFormat="1">
      <c r="A798" s="145" t="s">
        <v>1955</v>
      </c>
      <c r="B798" s="146" t="s">
        <v>1956</v>
      </c>
      <c r="C798" s="147" t="s">
        <v>31</v>
      </c>
      <c r="D798" s="148">
        <v>3.14</v>
      </c>
      <c r="E798" s="148">
        <v>6.36</v>
      </c>
      <c r="F798" s="148">
        <v>9.5</v>
      </c>
      <c r="G798" s="125">
        <v>9</v>
      </c>
    </row>
    <row r="799" spans="1:7" s="125" customFormat="1">
      <c r="A799" s="145" t="s">
        <v>1957</v>
      </c>
      <c r="B799" s="146" t="s">
        <v>1958</v>
      </c>
      <c r="C799" s="147"/>
      <c r="D799" s="148"/>
      <c r="E799" s="148"/>
      <c r="F799" s="148"/>
      <c r="G799" s="125">
        <v>5</v>
      </c>
    </row>
    <row r="800" spans="1:7" s="125" customFormat="1">
      <c r="A800" s="145" t="s">
        <v>1959</v>
      </c>
      <c r="B800" s="146" t="s">
        <v>1960</v>
      </c>
      <c r="C800" s="147" t="s">
        <v>216</v>
      </c>
      <c r="D800" s="148">
        <v>112.59</v>
      </c>
      <c r="E800" s="148">
        <v>55.39</v>
      </c>
      <c r="F800" s="148">
        <v>167.98</v>
      </c>
      <c r="G800" s="125">
        <v>9</v>
      </c>
    </row>
    <row r="801" spans="1:7" s="125" customFormat="1">
      <c r="A801" s="145" t="s">
        <v>1961</v>
      </c>
      <c r="B801" s="146" t="s">
        <v>1962</v>
      </c>
      <c r="C801" s="147" t="s">
        <v>216</v>
      </c>
      <c r="D801" s="148">
        <v>141.32</v>
      </c>
      <c r="E801" s="148">
        <v>55.4</v>
      </c>
      <c r="F801" s="148">
        <v>196.72</v>
      </c>
      <c r="G801" s="125">
        <v>9</v>
      </c>
    </row>
    <row r="802" spans="1:7" s="125" customFormat="1" ht="30">
      <c r="A802" s="145" t="s">
        <v>1963</v>
      </c>
      <c r="B802" s="146" t="s">
        <v>1964</v>
      </c>
      <c r="C802" s="147" t="s">
        <v>216</v>
      </c>
      <c r="D802" s="148">
        <v>1372.01</v>
      </c>
      <c r="E802" s="148">
        <v>150.24</v>
      </c>
      <c r="F802" s="148">
        <v>1522.25</v>
      </c>
      <c r="G802" s="125">
        <v>9</v>
      </c>
    </row>
    <row r="803" spans="1:7" s="125" customFormat="1">
      <c r="A803" s="145" t="s">
        <v>1965</v>
      </c>
      <c r="B803" s="146" t="s">
        <v>1966</v>
      </c>
      <c r="C803" s="147" t="s">
        <v>216</v>
      </c>
      <c r="D803" s="148">
        <v>913.14</v>
      </c>
      <c r="E803" s="148">
        <v>99.75</v>
      </c>
      <c r="F803" s="148">
        <v>1012.89</v>
      </c>
      <c r="G803" s="125">
        <v>9</v>
      </c>
    </row>
    <row r="804" spans="1:7" s="125" customFormat="1">
      <c r="A804" s="145" t="s">
        <v>1967</v>
      </c>
      <c r="B804" s="146" t="s">
        <v>1968</v>
      </c>
      <c r="C804" s="147"/>
      <c r="D804" s="148"/>
      <c r="E804" s="148"/>
      <c r="F804" s="148"/>
      <c r="G804" s="125">
        <v>5</v>
      </c>
    </row>
    <row r="805" spans="1:7" s="125" customFormat="1">
      <c r="A805" s="145" t="s">
        <v>1969</v>
      </c>
      <c r="B805" s="146" t="s">
        <v>1970</v>
      </c>
      <c r="C805" s="147" t="s">
        <v>216</v>
      </c>
      <c r="D805" s="148">
        <v>778.4</v>
      </c>
      <c r="E805" s="148">
        <v>64.63</v>
      </c>
      <c r="F805" s="148">
        <v>843.03</v>
      </c>
      <c r="G805" s="125">
        <v>9</v>
      </c>
    </row>
    <row r="806" spans="1:7" s="125" customFormat="1">
      <c r="A806" s="145" t="s">
        <v>1971</v>
      </c>
      <c r="B806" s="146" t="s">
        <v>1972</v>
      </c>
      <c r="C806" s="147" t="s">
        <v>216</v>
      </c>
      <c r="D806" s="148">
        <v>211.93</v>
      </c>
      <c r="E806" s="148"/>
      <c r="F806" s="148">
        <v>211.93</v>
      </c>
      <c r="G806" s="125">
        <v>9</v>
      </c>
    </row>
    <row r="807" spans="1:7" s="125" customFormat="1" ht="30">
      <c r="A807" s="145" t="s">
        <v>1973</v>
      </c>
      <c r="B807" s="146" t="s">
        <v>1974</v>
      </c>
      <c r="C807" s="147" t="s">
        <v>216</v>
      </c>
      <c r="D807" s="148">
        <v>591.09</v>
      </c>
      <c r="E807" s="148"/>
      <c r="F807" s="148">
        <v>591.09</v>
      </c>
      <c r="G807" s="125">
        <v>9</v>
      </c>
    </row>
    <row r="808" spans="1:7" s="125" customFormat="1" ht="30">
      <c r="A808" s="145" t="s">
        <v>1975</v>
      </c>
      <c r="B808" s="146" t="s">
        <v>1976</v>
      </c>
      <c r="C808" s="147" t="s">
        <v>216</v>
      </c>
      <c r="D808" s="148">
        <v>903.34</v>
      </c>
      <c r="E808" s="148">
        <v>64.63</v>
      </c>
      <c r="F808" s="148">
        <v>967.97</v>
      </c>
      <c r="G808" s="125">
        <v>9</v>
      </c>
    </row>
    <row r="809" spans="1:7" s="125" customFormat="1" ht="30">
      <c r="A809" s="145" t="s">
        <v>1977</v>
      </c>
      <c r="B809" s="146" t="s">
        <v>1978</v>
      </c>
      <c r="C809" s="147" t="s">
        <v>216</v>
      </c>
      <c r="D809" s="148">
        <v>127.97</v>
      </c>
      <c r="E809" s="148"/>
      <c r="F809" s="148">
        <v>127.97</v>
      </c>
      <c r="G809" s="125">
        <v>9</v>
      </c>
    </row>
    <row r="810" spans="1:7" s="125" customFormat="1" ht="30">
      <c r="A810" s="145" t="s">
        <v>1979</v>
      </c>
      <c r="B810" s="146" t="s">
        <v>1980</v>
      </c>
      <c r="C810" s="147" t="s">
        <v>216</v>
      </c>
      <c r="D810" s="148">
        <v>155.68</v>
      </c>
      <c r="E810" s="148"/>
      <c r="F810" s="148">
        <v>155.68</v>
      </c>
      <c r="G810" s="125">
        <v>9</v>
      </c>
    </row>
    <row r="811" spans="1:7" s="125" customFormat="1" ht="30">
      <c r="A811" s="145" t="s">
        <v>1981</v>
      </c>
      <c r="B811" s="146" t="s">
        <v>1982</v>
      </c>
      <c r="C811" s="147" t="s">
        <v>216</v>
      </c>
      <c r="D811" s="148">
        <v>148.06</v>
      </c>
      <c r="E811" s="148"/>
      <c r="F811" s="148">
        <v>148.06</v>
      </c>
      <c r="G811" s="125">
        <v>9</v>
      </c>
    </row>
    <row r="812" spans="1:7" s="125" customFormat="1" ht="30">
      <c r="A812" s="145" t="s">
        <v>1983</v>
      </c>
      <c r="B812" s="146" t="s">
        <v>1984</v>
      </c>
      <c r="C812" s="147" t="s">
        <v>216</v>
      </c>
      <c r="D812" s="148">
        <v>157.07</v>
      </c>
      <c r="E812" s="148"/>
      <c r="F812" s="148">
        <v>157.07</v>
      </c>
      <c r="G812" s="125">
        <v>9</v>
      </c>
    </row>
    <row r="813" spans="1:7" s="125" customFormat="1" ht="30">
      <c r="A813" s="145" t="s">
        <v>1985</v>
      </c>
      <c r="B813" s="146" t="s">
        <v>1986</v>
      </c>
      <c r="C813" s="147" t="s">
        <v>216</v>
      </c>
      <c r="D813" s="148">
        <v>139.21</v>
      </c>
      <c r="E813" s="148"/>
      <c r="F813" s="148">
        <v>139.21</v>
      </c>
      <c r="G813" s="125">
        <v>9</v>
      </c>
    </row>
    <row r="814" spans="1:7" s="125" customFormat="1" ht="30">
      <c r="A814" s="145" t="s">
        <v>1987</v>
      </c>
      <c r="B814" s="146" t="s">
        <v>1988</v>
      </c>
      <c r="C814" s="147" t="s">
        <v>216</v>
      </c>
      <c r="D814" s="148">
        <v>117.74</v>
      </c>
      <c r="E814" s="148"/>
      <c r="F814" s="148">
        <v>117.74</v>
      </c>
      <c r="G814" s="125">
        <v>9</v>
      </c>
    </row>
    <row r="815" spans="1:7" s="125" customFormat="1" ht="30">
      <c r="A815" s="145" t="s">
        <v>1989</v>
      </c>
      <c r="B815" s="146" t="s">
        <v>1990</v>
      </c>
      <c r="C815" s="147" t="s">
        <v>216</v>
      </c>
      <c r="D815" s="148">
        <v>167.04</v>
      </c>
      <c r="E815" s="148"/>
      <c r="F815" s="148">
        <v>167.04</v>
      </c>
      <c r="G815" s="125">
        <v>9</v>
      </c>
    </row>
    <row r="816" spans="1:7" s="125" customFormat="1" ht="30">
      <c r="A816" s="145" t="s">
        <v>1991</v>
      </c>
      <c r="B816" s="146" t="s">
        <v>1992</v>
      </c>
      <c r="C816" s="147" t="s">
        <v>216</v>
      </c>
      <c r="D816" s="148">
        <v>123.52</v>
      </c>
      <c r="E816" s="148"/>
      <c r="F816" s="148">
        <v>123.52</v>
      </c>
      <c r="G816" s="125">
        <v>9</v>
      </c>
    </row>
    <row r="817" spans="1:7" s="125" customFormat="1" ht="30">
      <c r="A817" s="145" t="s">
        <v>1993</v>
      </c>
      <c r="B817" s="146" t="s">
        <v>1994</v>
      </c>
      <c r="C817" s="147" t="s">
        <v>216</v>
      </c>
      <c r="D817" s="148">
        <v>189.1</v>
      </c>
      <c r="E817" s="148"/>
      <c r="F817" s="148">
        <v>189.1</v>
      </c>
      <c r="G817" s="125">
        <v>9</v>
      </c>
    </row>
    <row r="818" spans="1:7" s="125" customFormat="1" ht="30">
      <c r="A818" s="145" t="s">
        <v>1995</v>
      </c>
      <c r="B818" s="146" t="s">
        <v>1996</v>
      </c>
      <c r="C818" s="147" t="s">
        <v>216</v>
      </c>
      <c r="D818" s="148">
        <v>183.74</v>
      </c>
      <c r="E818" s="148"/>
      <c r="F818" s="148">
        <v>183.74</v>
      </c>
      <c r="G818" s="125">
        <v>9</v>
      </c>
    </row>
    <row r="819" spans="1:7" s="125" customFormat="1" ht="30">
      <c r="A819" s="145" t="s">
        <v>1997</v>
      </c>
      <c r="B819" s="146" t="s">
        <v>1998</v>
      </c>
      <c r="C819" s="147" t="s">
        <v>216</v>
      </c>
      <c r="D819" s="148">
        <v>795.22</v>
      </c>
      <c r="E819" s="148"/>
      <c r="F819" s="148">
        <v>795.22</v>
      </c>
      <c r="G819" s="125">
        <v>9</v>
      </c>
    </row>
    <row r="820" spans="1:7" s="125" customFormat="1" ht="30">
      <c r="A820" s="145" t="s">
        <v>1999</v>
      </c>
      <c r="B820" s="146" t="s">
        <v>2000</v>
      </c>
      <c r="C820" s="147" t="s">
        <v>216</v>
      </c>
      <c r="D820" s="148">
        <v>701.09</v>
      </c>
      <c r="E820" s="148"/>
      <c r="F820" s="148">
        <v>701.09</v>
      </c>
      <c r="G820" s="125">
        <v>9</v>
      </c>
    </row>
    <row r="821" spans="1:7" s="125" customFormat="1" ht="30">
      <c r="A821" s="145" t="s">
        <v>2001</v>
      </c>
      <c r="B821" s="146" t="s">
        <v>2002</v>
      </c>
      <c r="C821" s="147" t="s">
        <v>216</v>
      </c>
      <c r="D821" s="148">
        <v>1313.03</v>
      </c>
      <c r="E821" s="148"/>
      <c r="F821" s="148">
        <v>1313.03</v>
      </c>
      <c r="G821" s="125">
        <v>9</v>
      </c>
    </row>
    <row r="822" spans="1:7" s="125" customFormat="1">
      <c r="A822" s="145" t="s">
        <v>2003</v>
      </c>
      <c r="B822" s="146" t="s">
        <v>2004</v>
      </c>
      <c r="C822" s="147" t="s">
        <v>216</v>
      </c>
      <c r="D822" s="148">
        <v>258.33</v>
      </c>
      <c r="E822" s="148">
        <v>59.97</v>
      </c>
      <c r="F822" s="148">
        <v>318.3</v>
      </c>
      <c r="G822" s="125">
        <v>9</v>
      </c>
    </row>
    <row r="823" spans="1:7" s="125" customFormat="1" ht="30">
      <c r="A823" s="145" t="s">
        <v>2005</v>
      </c>
      <c r="B823" s="146" t="s">
        <v>2006</v>
      </c>
      <c r="C823" s="147" t="s">
        <v>216</v>
      </c>
      <c r="D823" s="148">
        <v>223.51</v>
      </c>
      <c r="E823" s="148"/>
      <c r="F823" s="148">
        <v>223.51</v>
      </c>
      <c r="G823" s="125">
        <v>9</v>
      </c>
    </row>
    <row r="824" spans="1:7" s="125" customFormat="1" ht="30">
      <c r="A824" s="145" t="s">
        <v>2007</v>
      </c>
      <c r="B824" s="146" t="s">
        <v>2008</v>
      </c>
      <c r="C824" s="147" t="s">
        <v>216</v>
      </c>
      <c r="D824" s="148">
        <v>217.54</v>
      </c>
      <c r="E824" s="148"/>
      <c r="F824" s="148">
        <v>217.54</v>
      </c>
      <c r="G824" s="125">
        <v>9</v>
      </c>
    </row>
    <row r="825" spans="1:7" s="125" customFormat="1" ht="30">
      <c r="A825" s="145" t="s">
        <v>2009</v>
      </c>
      <c r="B825" s="146" t="s">
        <v>2010</v>
      </c>
      <c r="C825" s="147" t="s">
        <v>216</v>
      </c>
      <c r="D825" s="148">
        <v>214.13</v>
      </c>
      <c r="E825" s="148"/>
      <c r="F825" s="148">
        <v>214.13</v>
      </c>
      <c r="G825" s="125">
        <v>9</v>
      </c>
    </row>
    <row r="826" spans="1:7" s="125" customFormat="1" ht="30">
      <c r="A826" s="145" t="s">
        <v>2011</v>
      </c>
      <c r="B826" s="146" t="s">
        <v>2012</v>
      </c>
      <c r="C826" s="147" t="s">
        <v>216</v>
      </c>
      <c r="D826" s="148">
        <v>193.93</v>
      </c>
      <c r="E826" s="148"/>
      <c r="F826" s="148">
        <v>193.93</v>
      </c>
      <c r="G826" s="125">
        <v>9</v>
      </c>
    </row>
    <row r="827" spans="1:7" s="125" customFormat="1" ht="30">
      <c r="A827" s="145" t="s">
        <v>2013</v>
      </c>
      <c r="B827" s="146" t="s">
        <v>2014</v>
      </c>
      <c r="C827" s="147" t="s">
        <v>216</v>
      </c>
      <c r="D827" s="148">
        <v>212.66</v>
      </c>
      <c r="E827" s="148"/>
      <c r="F827" s="148">
        <v>212.66</v>
      </c>
      <c r="G827" s="125">
        <v>9</v>
      </c>
    </row>
    <row r="828" spans="1:7" s="125" customFormat="1" ht="30">
      <c r="A828" s="145" t="s">
        <v>2015</v>
      </c>
      <c r="B828" s="146" t="s">
        <v>2016</v>
      </c>
      <c r="C828" s="147" t="s">
        <v>216</v>
      </c>
      <c r="D828" s="148">
        <v>210.54</v>
      </c>
      <c r="E828" s="148"/>
      <c r="F828" s="148">
        <v>210.54</v>
      </c>
      <c r="G828" s="125">
        <v>9</v>
      </c>
    </row>
    <row r="829" spans="1:7" s="125" customFormat="1">
      <c r="A829" s="145" t="s">
        <v>2017</v>
      </c>
      <c r="B829" s="146" t="s">
        <v>2018</v>
      </c>
      <c r="C829" s="147"/>
      <c r="D829" s="148"/>
      <c r="E829" s="148"/>
      <c r="F829" s="148"/>
      <c r="G829" s="125">
        <v>5</v>
      </c>
    </row>
    <row r="830" spans="1:7" s="125" customFormat="1">
      <c r="A830" s="145" t="s">
        <v>2019</v>
      </c>
      <c r="B830" s="146" t="s">
        <v>2020</v>
      </c>
      <c r="C830" s="147" t="s">
        <v>216</v>
      </c>
      <c r="D830" s="148">
        <v>98.87</v>
      </c>
      <c r="E830" s="148">
        <v>109.22</v>
      </c>
      <c r="F830" s="148">
        <v>208.09</v>
      </c>
      <c r="G830" s="125">
        <v>9</v>
      </c>
    </row>
    <row r="831" spans="1:7" s="125" customFormat="1">
      <c r="A831" s="145" t="s">
        <v>2021</v>
      </c>
      <c r="B831" s="146" t="s">
        <v>2022</v>
      </c>
      <c r="C831" s="147"/>
      <c r="D831" s="148"/>
      <c r="E831" s="148"/>
      <c r="F831" s="148"/>
      <c r="G831" s="125">
        <v>5</v>
      </c>
    </row>
    <row r="832" spans="1:7" s="125" customFormat="1">
      <c r="A832" s="145" t="s">
        <v>2023</v>
      </c>
      <c r="B832" s="146" t="s">
        <v>2024</v>
      </c>
      <c r="C832" s="147" t="s">
        <v>216</v>
      </c>
      <c r="D832" s="148"/>
      <c r="E832" s="148">
        <v>37.11</v>
      </c>
      <c r="F832" s="148">
        <v>37.11</v>
      </c>
      <c r="G832" s="125">
        <v>9</v>
      </c>
    </row>
    <row r="833" spans="1:7" s="125" customFormat="1" ht="30">
      <c r="A833" s="145" t="s">
        <v>2025</v>
      </c>
      <c r="B833" s="146" t="s">
        <v>2026</v>
      </c>
      <c r="C833" s="147" t="s">
        <v>24</v>
      </c>
      <c r="D833" s="148">
        <v>2.4300000000000002</v>
      </c>
      <c r="E833" s="148">
        <v>5.09</v>
      </c>
      <c r="F833" s="148">
        <v>7.52</v>
      </c>
      <c r="G833" s="125">
        <v>9</v>
      </c>
    </row>
    <row r="834" spans="1:7" s="125" customFormat="1" ht="30">
      <c r="A834" s="145" t="s">
        <v>2027</v>
      </c>
      <c r="B834" s="146" t="s">
        <v>2028</v>
      </c>
      <c r="C834" s="147" t="s">
        <v>24</v>
      </c>
      <c r="D834" s="148">
        <v>2.86</v>
      </c>
      <c r="E834" s="148">
        <v>5.09</v>
      </c>
      <c r="F834" s="148">
        <v>7.95</v>
      </c>
      <c r="G834" s="125">
        <v>9</v>
      </c>
    </row>
    <row r="835" spans="1:7" s="125" customFormat="1" ht="30">
      <c r="A835" s="145" t="s">
        <v>2029</v>
      </c>
      <c r="B835" s="146" t="s">
        <v>2030</v>
      </c>
      <c r="C835" s="147" t="s">
        <v>24</v>
      </c>
      <c r="D835" s="148">
        <v>3.53</v>
      </c>
      <c r="E835" s="148">
        <v>5.09</v>
      </c>
      <c r="F835" s="148">
        <v>8.6199999999999992</v>
      </c>
      <c r="G835" s="125">
        <v>9</v>
      </c>
    </row>
    <row r="836" spans="1:7" s="125" customFormat="1" ht="30">
      <c r="A836" s="145" t="s">
        <v>2031</v>
      </c>
      <c r="B836" s="146" t="s">
        <v>2032</v>
      </c>
      <c r="C836" s="147" t="s">
        <v>24</v>
      </c>
      <c r="D836" s="148">
        <v>3.75</v>
      </c>
      <c r="E836" s="148">
        <v>5.09</v>
      </c>
      <c r="F836" s="148">
        <v>8.84</v>
      </c>
      <c r="G836" s="125">
        <v>9</v>
      </c>
    </row>
    <row r="837" spans="1:7" s="125" customFormat="1" ht="30">
      <c r="A837" s="145" t="s">
        <v>2033</v>
      </c>
      <c r="B837" s="146" t="s">
        <v>2034</v>
      </c>
      <c r="C837" s="147" t="s">
        <v>24</v>
      </c>
      <c r="D837" s="148">
        <v>4.96</v>
      </c>
      <c r="E837" s="148">
        <v>5.09</v>
      </c>
      <c r="F837" s="148">
        <v>10.050000000000001</v>
      </c>
      <c r="G837" s="125">
        <v>9</v>
      </c>
    </row>
    <row r="838" spans="1:7" s="125" customFormat="1">
      <c r="A838" s="145" t="s">
        <v>2035</v>
      </c>
      <c r="B838" s="146" t="s">
        <v>2036</v>
      </c>
      <c r="C838" s="147"/>
      <c r="D838" s="148"/>
      <c r="E838" s="148"/>
      <c r="F838" s="148"/>
      <c r="G838" s="125">
        <v>2</v>
      </c>
    </row>
    <row r="839" spans="1:7" s="125" customFormat="1">
      <c r="A839" s="145" t="s">
        <v>2037</v>
      </c>
      <c r="B839" s="146" t="s">
        <v>2038</v>
      </c>
      <c r="C839" s="147"/>
      <c r="D839" s="148"/>
      <c r="E839" s="148"/>
      <c r="F839" s="148"/>
      <c r="G839" s="125">
        <v>5</v>
      </c>
    </row>
    <row r="840" spans="1:7" s="125" customFormat="1" ht="30">
      <c r="A840" s="145" t="s">
        <v>2039</v>
      </c>
      <c r="B840" s="146" t="s">
        <v>2040</v>
      </c>
      <c r="C840" s="147" t="s">
        <v>216</v>
      </c>
      <c r="D840" s="148">
        <v>97.92</v>
      </c>
      <c r="E840" s="148">
        <v>46.39</v>
      </c>
      <c r="F840" s="148">
        <v>144.31</v>
      </c>
      <c r="G840" s="125">
        <v>9</v>
      </c>
    </row>
    <row r="841" spans="1:7" s="125" customFormat="1" ht="30">
      <c r="A841" s="145" t="s">
        <v>2041</v>
      </c>
      <c r="B841" s="146" t="s">
        <v>2042</v>
      </c>
      <c r="C841" s="147" t="s">
        <v>216</v>
      </c>
      <c r="D841" s="148">
        <v>105.09</v>
      </c>
      <c r="E841" s="148">
        <v>48.25</v>
      </c>
      <c r="F841" s="148">
        <v>153.34</v>
      </c>
      <c r="G841" s="125">
        <v>9</v>
      </c>
    </row>
    <row r="842" spans="1:7" s="125" customFormat="1" ht="30">
      <c r="A842" s="145" t="s">
        <v>2043</v>
      </c>
      <c r="B842" s="146" t="s">
        <v>2044</v>
      </c>
      <c r="C842" s="147" t="s">
        <v>216</v>
      </c>
      <c r="D842" s="148">
        <v>112.26</v>
      </c>
      <c r="E842" s="148">
        <v>50.1</v>
      </c>
      <c r="F842" s="148">
        <v>162.36000000000001</v>
      </c>
      <c r="G842" s="125">
        <v>9</v>
      </c>
    </row>
    <row r="843" spans="1:7" s="125" customFormat="1" ht="30">
      <c r="A843" s="145" t="s">
        <v>2045</v>
      </c>
      <c r="B843" s="146" t="s">
        <v>2046</v>
      </c>
      <c r="C843" s="147" t="s">
        <v>216</v>
      </c>
      <c r="D843" s="148">
        <v>123.19</v>
      </c>
      <c r="E843" s="148">
        <v>53.81</v>
      </c>
      <c r="F843" s="148">
        <v>177</v>
      </c>
      <c r="G843" s="125">
        <v>9</v>
      </c>
    </row>
    <row r="844" spans="1:7" s="125" customFormat="1" ht="30">
      <c r="A844" s="145" t="s">
        <v>2047</v>
      </c>
      <c r="B844" s="146" t="s">
        <v>2048</v>
      </c>
      <c r="C844" s="147" t="s">
        <v>216</v>
      </c>
      <c r="D844" s="148">
        <v>66.849999999999994</v>
      </c>
      <c r="E844" s="148">
        <v>35.25</v>
      </c>
      <c r="F844" s="148">
        <v>102.1</v>
      </c>
      <c r="G844" s="125">
        <v>9</v>
      </c>
    </row>
    <row r="845" spans="1:7" s="125" customFormat="1" ht="30">
      <c r="A845" s="145" t="s">
        <v>2049</v>
      </c>
      <c r="B845" s="146" t="s">
        <v>2050</v>
      </c>
      <c r="C845" s="147" t="s">
        <v>216</v>
      </c>
      <c r="D845" s="148">
        <v>74.02</v>
      </c>
      <c r="E845" s="148">
        <v>37.11</v>
      </c>
      <c r="F845" s="148">
        <v>111.13</v>
      </c>
      <c r="G845" s="125">
        <v>9</v>
      </c>
    </row>
    <row r="846" spans="1:7" s="125" customFormat="1" ht="30">
      <c r="A846" s="145" t="s">
        <v>2051</v>
      </c>
      <c r="B846" s="146" t="s">
        <v>2052</v>
      </c>
      <c r="C846" s="147" t="s">
        <v>216</v>
      </c>
      <c r="D846" s="148">
        <v>81.19</v>
      </c>
      <c r="E846" s="148">
        <v>38.97</v>
      </c>
      <c r="F846" s="148">
        <v>120.16</v>
      </c>
      <c r="G846" s="125">
        <v>9</v>
      </c>
    </row>
    <row r="847" spans="1:7" s="125" customFormat="1" ht="30">
      <c r="A847" s="145" t="s">
        <v>2053</v>
      </c>
      <c r="B847" s="146" t="s">
        <v>2054</v>
      </c>
      <c r="C847" s="147" t="s">
        <v>216</v>
      </c>
      <c r="D847" s="148">
        <v>88.7</v>
      </c>
      <c r="E847" s="148">
        <v>42.67</v>
      </c>
      <c r="F847" s="148">
        <v>131.37</v>
      </c>
      <c r="G847" s="125">
        <v>9</v>
      </c>
    </row>
    <row r="848" spans="1:7" s="125" customFormat="1">
      <c r="A848" s="145" t="s">
        <v>2055</v>
      </c>
      <c r="B848" s="146" t="s">
        <v>2056</v>
      </c>
      <c r="C848" s="147" t="s">
        <v>216</v>
      </c>
      <c r="D848" s="148">
        <v>75.72</v>
      </c>
      <c r="E848" s="148">
        <v>44.53</v>
      </c>
      <c r="F848" s="148">
        <v>120.25</v>
      </c>
      <c r="G848" s="125">
        <v>9</v>
      </c>
    </row>
    <row r="849" spans="1:7" s="125" customFormat="1">
      <c r="A849" s="145" t="s">
        <v>2057</v>
      </c>
      <c r="B849" s="146" t="s">
        <v>2058</v>
      </c>
      <c r="C849" s="147" t="s">
        <v>216</v>
      </c>
      <c r="D849" s="148">
        <v>56.64</v>
      </c>
      <c r="E849" s="148">
        <v>33.4</v>
      </c>
      <c r="F849" s="148">
        <v>90.04</v>
      </c>
      <c r="G849" s="125">
        <v>9</v>
      </c>
    </row>
    <row r="850" spans="1:7" s="125" customFormat="1">
      <c r="A850" s="145" t="s">
        <v>2059</v>
      </c>
      <c r="B850" s="146" t="s">
        <v>2060</v>
      </c>
      <c r="C850" s="147" t="s">
        <v>216</v>
      </c>
      <c r="D850" s="148">
        <v>69.3</v>
      </c>
      <c r="E850" s="148">
        <v>24.12</v>
      </c>
      <c r="F850" s="148">
        <v>93.42</v>
      </c>
      <c r="G850" s="125">
        <v>9</v>
      </c>
    </row>
    <row r="851" spans="1:7" s="125" customFormat="1" ht="30">
      <c r="A851" s="145" t="s">
        <v>2061</v>
      </c>
      <c r="B851" s="146" t="s">
        <v>2062</v>
      </c>
      <c r="C851" s="147" t="s">
        <v>216</v>
      </c>
      <c r="D851" s="148">
        <v>21.32</v>
      </c>
      <c r="E851" s="148">
        <v>4.7300000000000004</v>
      </c>
      <c r="F851" s="148">
        <v>26.05</v>
      </c>
      <c r="G851" s="125">
        <v>9</v>
      </c>
    </row>
    <row r="852" spans="1:7" s="125" customFormat="1">
      <c r="A852" s="145" t="s">
        <v>2063</v>
      </c>
      <c r="B852" s="146" t="s">
        <v>2064</v>
      </c>
      <c r="C852" s="147" t="s">
        <v>216</v>
      </c>
      <c r="D852" s="148">
        <v>13.47</v>
      </c>
      <c r="E852" s="148">
        <v>4.7300000000000004</v>
      </c>
      <c r="F852" s="148">
        <v>18.2</v>
      </c>
      <c r="G852" s="125">
        <v>9</v>
      </c>
    </row>
    <row r="853" spans="1:7" s="125" customFormat="1">
      <c r="A853" s="145" t="s">
        <v>2065</v>
      </c>
      <c r="B853" s="146" t="s">
        <v>2066</v>
      </c>
      <c r="C853" s="147"/>
      <c r="D853" s="148"/>
      <c r="E853" s="148"/>
      <c r="F853" s="148"/>
      <c r="G853" s="125">
        <v>5</v>
      </c>
    </row>
    <row r="854" spans="1:7" s="125" customFormat="1" ht="30">
      <c r="A854" s="145" t="s">
        <v>2067</v>
      </c>
      <c r="B854" s="146" t="s">
        <v>2068</v>
      </c>
      <c r="C854" s="147" t="s">
        <v>145</v>
      </c>
      <c r="D854" s="148">
        <v>17.63</v>
      </c>
      <c r="E854" s="148"/>
      <c r="F854" s="148">
        <v>17.63</v>
      </c>
      <c r="G854" s="125">
        <v>9</v>
      </c>
    </row>
    <row r="855" spans="1:7" s="125" customFormat="1">
      <c r="A855" s="145" t="s">
        <v>2069</v>
      </c>
      <c r="B855" s="146" t="s">
        <v>2070</v>
      </c>
      <c r="C855" s="147" t="s">
        <v>145</v>
      </c>
      <c r="D855" s="148"/>
      <c r="E855" s="148">
        <v>4.88</v>
      </c>
      <c r="F855" s="148">
        <v>4.88</v>
      </c>
      <c r="G855" s="125">
        <v>9</v>
      </c>
    </row>
    <row r="856" spans="1:7" s="125" customFormat="1" ht="30">
      <c r="A856" s="145" t="s">
        <v>2071</v>
      </c>
      <c r="B856" s="146" t="s">
        <v>2072</v>
      </c>
      <c r="C856" s="147" t="s">
        <v>145</v>
      </c>
      <c r="D856" s="148">
        <v>19.73</v>
      </c>
      <c r="E856" s="148"/>
      <c r="F856" s="148">
        <v>19.73</v>
      </c>
      <c r="G856" s="125">
        <v>9</v>
      </c>
    </row>
    <row r="857" spans="1:7" s="125" customFormat="1" ht="30">
      <c r="A857" s="145" t="s">
        <v>2073</v>
      </c>
      <c r="B857" s="146" t="s">
        <v>2074</v>
      </c>
      <c r="C857" s="147" t="s">
        <v>145</v>
      </c>
      <c r="D857" s="148">
        <v>16.59</v>
      </c>
      <c r="E857" s="148"/>
      <c r="F857" s="148">
        <v>16.59</v>
      </c>
      <c r="G857" s="125">
        <v>9</v>
      </c>
    </row>
    <row r="858" spans="1:7" s="125" customFormat="1" ht="30">
      <c r="A858" s="145" t="s">
        <v>2075</v>
      </c>
      <c r="B858" s="146" t="s">
        <v>2076</v>
      </c>
      <c r="C858" s="147" t="s">
        <v>145</v>
      </c>
      <c r="D858" s="148">
        <v>17.93</v>
      </c>
      <c r="E858" s="148"/>
      <c r="F858" s="148">
        <v>17.93</v>
      </c>
      <c r="G858" s="125">
        <v>9</v>
      </c>
    </row>
    <row r="859" spans="1:7" s="125" customFormat="1" ht="30">
      <c r="A859" s="145" t="s">
        <v>2077</v>
      </c>
      <c r="B859" s="146" t="s">
        <v>2078</v>
      </c>
      <c r="C859" s="147" t="s">
        <v>145</v>
      </c>
      <c r="D859" s="148">
        <v>14.3</v>
      </c>
      <c r="E859" s="148">
        <v>4.88</v>
      </c>
      <c r="F859" s="148">
        <v>19.18</v>
      </c>
      <c r="G859" s="125">
        <v>9</v>
      </c>
    </row>
    <row r="860" spans="1:7" s="125" customFormat="1">
      <c r="A860" s="145" t="s">
        <v>2079</v>
      </c>
      <c r="B860" s="146" t="s">
        <v>2080</v>
      </c>
      <c r="C860" s="147"/>
      <c r="D860" s="148"/>
      <c r="E860" s="148"/>
      <c r="F860" s="148"/>
      <c r="G860" s="125">
        <v>5</v>
      </c>
    </row>
    <row r="861" spans="1:7" s="125" customFormat="1" ht="30">
      <c r="A861" s="145" t="s">
        <v>2081</v>
      </c>
      <c r="B861" s="146" t="s">
        <v>2082</v>
      </c>
      <c r="C861" s="147" t="s">
        <v>521</v>
      </c>
      <c r="D861" s="148">
        <v>2743.6</v>
      </c>
      <c r="E861" s="148">
        <v>717.96</v>
      </c>
      <c r="F861" s="148">
        <v>3461.56</v>
      </c>
      <c r="G861" s="125">
        <v>9</v>
      </c>
    </row>
    <row r="862" spans="1:7" s="125" customFormat="1">
      <c r="A862" s="145" t="s">
        <v>2083</v>
      </c>
      <c r="B862" s="146" t="s">
        <v>2084</v>
      </c>
      <c r="C862" s="147" t="s">
        <v>521</v>
      </c>
      <c r="D862" s="148">
        <v>2664.55</v>
      </c>
      <c r="E862" s="148">
        <v>791.74</v>
      </c>
      <c r="F862" s="148">
        <v>3456.29</v>
      </c>
      <c r="G862" s="125">
        <v>9</v>
      </c>
    </row>
    <row r="863" spans="1:7" s="125" customFormat="1" ht="30">
      <c r="A863" s="145" t="s">
        <v>2085</v>
      </c>
      <c r="B863" s="146" t="s">
        <v>2086</v>
      </c>
      <c r="C863" s="147" t="s">
        <v>521</v>
      </c>
      <c r="D863" s="148">
        <v>2354.7600000000002</v>
      </c>
      <c r="E863" s="148">
        <v>682.78</v>
      </c>
      <c r="F863" s="148">
        <v>3037.54</v>
      </c>
      <c r="G863" s="125">
        <v>9</v>
      </c>
    </row>
    <row r="864" spans="1:7" s="125" customFormat="1" ht="30">
      <c r="A864" s="145" t="s">
        <v>2087</v>
      </c>
      <c r="B864" s="146" t="s">
        <v>2088</v>
      </c>
      <c r="C864" s="147" t="s">
        <v>521</v>
      </c>
      <c r="D864" s="148">
        <v>2135.65</v>
      </c>
      <c r="E864" s="148">
        <v>675.92</v>
      </c>
      <c r="F864" s="148">
        <v>2811.57</v>
      </c>
      <c r="G864" s="125">
        <v>9</v>
      </c>
    </row>
    <row r="865" spans="1:7" s="125" customFormat="1">
      <c r="A865" s="145" t="s">
        <v>2089</v>
      </c>
      <c r="B865" s="146" t="s">
        <v>2090</v>
      </c>
      <c r="C865" s="147" t="s">
        <v>521</v>
      </c>
      <c r="D865" s="148">
        <v>2328.69</v>
      </c>
      <c r="E865" s="148">
        <v>723.96</v>
      </c>
      <c r="F865" s="148">
        <v>3052.65</v>
      </c>
      <c r="G865" s="125">
        <v>9</v>
      </c>
    </row>
    <row r="866" spans="1:7" s="125" customFormat="1">
      <c r="A866" s="145" t="s">
        <v>2091</v>
      </c>
      <c r="B866" s="146" t="s">
        <v>2092</v>
      </c>
      <c r="C866" s="147"/>
      <c r="D866" s="148"/>
      <c r="E866" s="148"/>
      <c r="F866" s="148"/>
      <c r="G866" s="125">
        <v>5</v>
      </c>
    </row>
    <row r="867" spans="1:7" s="125" customFormat="1">
      <c r="A867" s="145" t="s">
        <v>2093</v>
      </c>
      <c r="B867" s="146" t="s">
        <v>2094</v>
      </c>
      <c r="C867" s="147" t="s">
        <v>521</v>
      </c>
      <c r="D867" s="148">
        <v>3465.08</v>
      </c>
      <c r="E867" s="148">
        <v>1113.3</v>
      </c>
      <c r="F867" s="148">
        <v>4578.38</v>
      </c>
      <c r="G867" s="125">
        <v>9</v>
      </c>
    </row>
    <row r="868" spans="1:7" s="125" customFormat="1">
      <c r="A868" s="145" t="s">
        <v>2095</v>
      </c>
      <c r="B868" s="146" t="s">
        <v>2096</v>
      </c>
      <c r="C868" s="147" t="s">
        <v>31</v>
      </c>
      <c r="D868" s="148">
        <v>0.17</v>
      </c>
      <c r="E868" s="148">
        <v>5.2</v>
      </c>
      <c r="F868" s="148">
        <v>5.37</v>
      </c>
      <c r="G868" s="125">
        <v>9</v>
      </c>
    </row>
    <row r="869" spans="1:7" s="125" customFormat="1" ht="30">
      <c r="A869" s="145" t="s">
        <v>2097</v>
      </c>
      <c r="B869" s="146" t="s">
        <v>2098</v>
      </c>
      <c r="C869" s="147" t="s">
        <v>31</v>
      </c>
      <c r="D869" s="148">
        <v>0.42</v>
      </c>
      <c r="E869" s="148">
        <v>13.73</v>
      </c>
      <c r="F869" s="148">
        <v>14.15</v>
      </c>
      <c r="G869" s="125">
        <v>9</v>
      </c>
    </row>
    <row r="870" spans="1:7" s="125" customFormat="1">
      <c r="A870" s="145" t="s">
        <v>2099</v>
      </c>
      <c r="B870" s="146" t="s">
        <v>2100</v>
      </c>
      <c r="C870" s="147"/>
      <c r="D870" s="148"/>
      <c r="E870" s="148"/>
      <c r="F870" s="148"/>
      <c r="G870" s="125">
        <v>2</v>
      </c>
    </row>
    <row r="871" spans="1:7" s="125" customFormat="1">
      <c r="A871" s="145" t="s">
        <v>2101</v>
      </c>
      <c r="B871" s="146" t="s">
        <v>2102</v>
      </c>
      <c r="C871" s="147"/>
      <c r="D871" s="148"/>
      <c r="E871" s="148"/>
      <c r="F871" s="148"/>
      <c r="G871" s="125">
        <v>5</v>
      </c>
    </row>
    <row r="872" spans="1:7" s="125" customFormat="1">
      <c r="A872" s="145" t="s">
        <v>2103</v>
      </c>
      <c r="B872" s="146" t="s">
        <v>2104</v>
      </c>
      <c r="C872" s="147" t="s">
        <v>216</v>
      </c>
      <c r="D872" s="148">
        <v>21.92</v>
      </c>
      <c r="E872" s="148">
        <v>26.93</v>
      </c>
      <c r="F872" s="148">
        <v>48.85</v>
      </c>
      <c r="G872" s="125">
        <v>9</v>
      </c>
    </row>
    <row r="873" spans="1:7" s="125" customFormat="1">
      <c r="A873" s="145" t="s">
        <v>2105</v>
      </c>
      <c r="B873" s="146" t="s">
        <v>2106</v>
      </c>
      <c r="C873" s="147" t="s">
        <v>216</v>
      </c>
      <c r="D873" s="148">
        <v>53.92</v>
      </c>
      <c r="E873" s="148">
        <v>26.93</v>
      </c>
      <c r="F873" s="148">
        <v>80.849999999999994</v>
      </c>
      <c r="G873" s="125">
        <v>9</v>
      </c>
    </row>
    <row r="874" spans="1:7" s="125" customFormat="1">
      <c r="A874" s="145" t="s">
        <v>2107</v>
      </c>
      <c r="B874" s="146" t="s">
        <v>2108</v>
      </c>
      <c r="C874" s="147" t="s">
        <v>216</v>
      </c>
      <c r="D874" s="148">
        <v>27.2</v>
      </c>
      <c r="E874" s="148">
        <v>26.93</v>
      </c>
      <c r="F874" s="148">
        <v>54.13</v>
      </c>
      <c r="G874" s="125">
        <v>9</v>
      </c>
    </row>
    <row r="875" spans="1:7" s="125" customFormat="1">
      <c r="A875" s="145" t="s">
        <v>2109</v>
      </c>
      <c r="B875" s="146" t="s">
        <v>2110</v>
      </c>
      <c r="C875" s="147" t="s">
        <v>216</v>
      </c>
      <c r="D875" s="148">
        <v>70.739999999999995</v>
      </c>
      <c r="E875" s="148">
        <v>40.4</v>
      </c>
      <c r="F875" s="148">
        <v>111.14</v>
      </c>
      <c r="G875" s="125">
        <v>9</v>
      </c>
    </row>
    <row r="876" spans="1:7" s="125" customFormat="1">
      <c r="A876" s="145" t="s">
        <v>2111</v>
      </c>
      <c r="B876" s="146" t="s">
        <v>2112</v>
      </c>
      <c r="C876" s="147" t="s">
        <v>216</v>
      </c>
      <c r="D876" s="148">
        <v>78.3</v>
      </c>
      <c r="E876" s="148">
        <v>40.4</v>
      </c>
      <c r="F876" s="148">
        <v>118.7</v>
      </c>
      <c r="G876" s="125">
        <v>9</v>
      </c>
    </row>
    <row r="877" spans="1:7" s="125" customFormat="1">
      <c r="A877" s="145" t="s">
        <v>2113</v>
      </c>
      <c r="B877" s="146" t="s">
        <v>2114</v>
      </c>
      <c r="C877" s="147" t="s">
        <v>31</v>
      </c>
      <c r="D877" s="148">
        <v>0.74</v>
      </c>
      <c r="E877" s="148">
        <v>11.88</v>
      </c>
      <c r="F877" s="148">
        <v>12.62</v>
      </c>
      <c r="G877" s="125">
        <v>9</v>
      </c>
    </row>
    <row r="878" spans="1:7" s="125" customFormat="1" ht="30">
      <c r="A878" s="145" t="s">
        <v>2115</v>
      </c>
      <c r="B878" s="146" t="s">
        <v>2116</v>
      </c>
      <c r="C878" s="147" t="s">
        <v>31</v>
      </c>
      <c r="D878" s="148">
        <v>10.86</v>
      </c>
      <c r="E878" s="148">
        <v>14.84</v>
      </c>
      <c r="F878" s="148">
        <v>25.7</v>
      </c>
      <c r="G878" s="125">
        <v>9</v>
      </c>
    </row>
    <row r="879" spans="1:7" s="125" customFormat="1">
      <c r="A879" s="145" t="s">
        <v>2117</v>
      </c>
      <c r="B879" s="146" t="s">
        <v>2118</v>
      </c>
      <c r="C879" s="147" t="s">
        <v>31</v>
      </c>
      <c r="D879" s="148">
        <v>16.21</v>
      </c>
      <c r="E879" s="148">
        <v>14.84</v>
      </c>
      <c r="F879" s="148">
        <v>31.05</v>
      </c>
      <c r="G879" s="125">
        <v>9</v>
      </c>
    </row>
    <row r="880" spans="1:7" s="125" customFormat="1">
      <c r="A880" s="145" t="s">
        <v>2119</v>
      </c>
      <c r="B880" s="146" t="s">
        <v>2120</v>
      </c>
      <c r="C880" s="147"/>
      <c r="D880" s="148"/>
      <c r="E880" s="148"/>
      <c r="F880" s="148"/>
      <c r="G880" s="125">
        <v>5</v>
      </c>
    </row>
    <row r="881" spans="1:7" s="125" customFormat="1" ht="30">
      <c r="A881" s="145" t="s">
        <v>2121</v>
      </c>
      <c r="B881" s="146" t="s">
        <v>2122</v>
      </c>
      <c r="C881" s="147" t="s">
        <v>216</v>
      </c>
      <c r="D881" s="148">
        <v>41.65</v>
      </c>
      <c r="E881" s="148">
        <v>14.84</v>
      </c>
      <c r="F881" s="148">
        <v>56.49</v>
      </c>
      <c r="G881" s="125">
        <v>9</v>
      </c>
    </row>
    <row r="882" spans="1:7" s="125" customFormat="1" ht="30">
      <c r="A882" s="145" t="s">
        <v>2123</v>
      </c>
      <c r="B882" s="146" t="s">
        <v>2124</v>
      </c>
      <c r="C882" s="147" t="s">
        <v>216</v>
      </c>
      <c r="D882" s="148">
        <v>58.37</v>
      </c>
      <c r="E882" s="148">
        <v>14.84</v>
      </c>
      <c r="F882" s="148">
        <v>73.209999999999994</v>
      </c>
      <c r="G882" s="125">
        <v>9</v>
      </c>
    </row>
    <row r="883" spans="1:7" s="125" customFormat="1" ht="30">
      <c r="A883" s="145" t="s">
        <v>2125</v>
      </c>
      <c r="B883" s="146" t="s">
        <v>2126</v>
      </c>
      <c r="C883" s="147" t="s">
        <v>216</v>
      </c>
      <c r="D883" s="148">
        <v>124.35</v>
      </c>
      <c r="E883" s="148">
        <v>14.84</v>
      </c>
      <c r="F883" s="148">
        <v>139.19</v>
      </c>
      <c r="G883" s="125">
        <v>9</v>
      </c>
    </row>
    <row r="884" spans="1:7" s="125" customFormat="1" ht="30">
      <c r="A884" s="145" t="s">
        <v>2127</v>
      </c>
      <c r="B884" s="146" t="s">
        <v>2128</v>
      </c>
      <c r="C884" s="147" t="s">
        <v>216</v>
      </c>
      <c r="D884" s="148">
        <v>134</v>
      </c>
      <c r="E884" s="148">
        <v>14.84</v>
      </c>
      <c r="F884" s="148">
        <v>148.84</v>
      </c>
      <c r="G884" s="125">
        <v>9</v>
      </c>
    </row>
    <row r="885" spans="1:7" s="125" customFormat="1" ht="30">
      <c r="A885" s="145" t="s">
        <v>2129</v>
      </c>
      <c r="B885" s="146" t="s">
        <v>2130</v>
      </c>
      <c r="C885" s="147" t="s">
        <v>31</v>
      </c>
      <c r="D885" s="148">
        <v>72.78</v>
      </c>
      <c r="E885" s="148">
        <v>7.42</v>
      </c>
      <c r="F885" s="148">
        <v>80.2</v>
      </c>
      <c r="G885" s="125">
        <v>9</v>
      </c>
    </row>
    <row r="886" spans="1:7" s="125" customFormat="1" ht="30">
      <c r="A886" s="145" t="s">
        <v>2131</v>
      </c>
      <c r="B886" s="146" t="s">
        <v>2132</v>
      </c>
      <c r="C886" s="147" t="s">
        <v>31</v>
      </c>
      <c r="D886" s="148">
        <v>64.239999999999995</v>
      </c>
      <c r="E886" s="148">
        <v>7.42</v>
      </c>
      <c r="F886" s="148">
        <v>71.66</v>
      </c>
      <c r="G886" s="125">
        <v>9</v>
      </c>
    </row>
    <row r="887" spans="1:7" s="125" customFormat="1" ht="30">
      <c r="A887" s="145" t="s">
        <v>2133</v>
      </c>
      <c r="B887" s="146" t="s">
        <v>2134</v>
      </c>
      <c r="C887" s="147" t="s">
        <v>31</v>
      </c>
      <c r="D887" s="148">
        <v>101.68</v>
      </c>
      <c r="E887" s="148">
        <v>7.42</v>
      </c>
      <c r="F887" s="148">
        <v>109.1</v>
      </c>
      <c r="G887" s="125">
        <v>9</v>
      </c>
    </row>
    <row r="888" spans="1:7" s="125" customFormat="1" ht="30">
      <c r="A888" s="145" t="s">
        <v>2135</v>
      </c>
      <c r="B888" s="146" t="s">
        <v>2136</v>
      </c>
      <c r="C888" s="147" t="s">
        <v>31</v>
      </c>
      <c r="D888" s="148">
        <v>144</v>
      </c>
      <c r="E888" s="148">
        <v>7.42</v>
      </c>
      <c r="F888" s="148">
        <v>151.41999999999999</v>
      </c>
      <c r="G888" s="125">
        <v>9</v>
      </c>
    </row>
    <row r="889" spans="1:7" s="125" customFormat="1" ht="30">
      <c r="A889" s="145" t="s">
        <v>2137</v>
      </c>
      <c r="B889" s="146" t="s">
        <v>2138</v>
      </c>
      <c r="C889" s="147" t="s">
        <v>31</v>
      </c>
      <c r="D889" s="148">
        <v>45.01</v>
      </c>
      <c r="E889" s="148">
        <v>7.42</v>
      </c>
      <c r="F889" s="148">
        <v>52.43</v>
      </c>
      <c r="G889" s="125">
        <v>9</v>
      </c>
    </row>
    <row r="890" spans="1:7" s="125" customFormat="1" ht="30">
      <c r="A890" s="145" t="s">
        <v>2139</v>
      </c>
      <c r="B890" s="146" t="s">
        <v>2140</v>
      </c>
      <c r="C890" s="147" t="s">
        <v>31</v>
      </c>
      <c r="D890" s="148">
        <v>72.84</v>
      </c>
      <c r="E890" s="148">
        <v>7.42</v>
      </c>
      <c r="F890" s="148">
        <v>80.260000000000005</v>
      </c>
      <c r="G890" s="125">
        <v>9</v>
      </c>
    </row>
    <row r="891" spans="1:7" s="125" customFormat="1">
      <c r="A891" s="145" t="s">
        <v>2141</v>
      </c>
      <c r="B891" s="146" t="s">
        <v>2142</v>
      </c>
      <c r="C891" s="147" t="s">
        <v>31</v>
      </c>
      <c r="D891" s="148">
        <v>62.33</v>
      </c>
      <c r="E891" s="148">
        <v>7.42</v>
      </c>
      <c r="F891" s="148">
        <v>69.75</v>
      </c>
      <c r="G891" s="125">
        <v>9</v>
      </c>
    </row>
    <row r="892" spans="1:7" s="125" customFormat="1">
      <c r="A892" s="145" t="s">
        <v>2143</v>
      </c>
      <c r="B892" s="146" t="s">
        <v>2144</v>
      </c>
      <c r="C892" s="147"/>
      <c r="D892" s="148"/>
      <c r="E892" s="148"/>
      <c r="F892" s="148"/>
      <c r="G892" s="125">
        <v>5</v>
      </c>
    </row>
    <row r="893" spans="1:7" s="125" customFormat="1">
      <c r="A893" s="145" t="s">
        <v>2145</v>
      </c>
      <c r="B893" s="146" t="s">
        <v>2146</v>
      </c>
      <c r="C893" s="147" t="s">
        <v>216</v>
      </c>
      <c r="D893" s="148">
        <v>70.97</v>
      </c>
      <c r="E893" s="148">
        <v>24.12</v>
      </c>
      <c r="F893" s="148">
        <v>95.09</v>
      </c>
      <c r="G893" s="125">
        <v>9</v>
      </c>
    </row>
    <row r="894" spans="1:7" s="125" customFormat="1">
      <c r="A894" s="145" t="s">
        <v>2147</v>
      </c>
      <c r="B894" s="146" t="s">
        <v>2148</v>
      </c>
      <c r="C894" s="147" t="s">
        <v>31</v>
      </c>
      <c r="D894" s="148">
        <v>107.28</v>
      </c>
      <c r="E894" s="148">
        <v>8.17</v>
      </c>
      <c r="F894" s="148">
        <v>115.45</v>
      </c>
      <c r="G894" s="125">
        <v>9</v>
      </c>
    </row>
    <row r="895" spans="1:7" s="125" customFormat="1">
      <c r="A895" s="145" t="s">
        <v>2149</v>
      </c>
      <c r="B895" s="146" t="s">
        <v>2150</v>
      </c>
      <c r="C895" s="147"/>
      <c r="D895" s="148"/>
      <c r="E895" s="148"/>
      <c r="F895" s="148"/>
      <c r="G895" s="125">
        <v>5</v>
      </c>
    </row>
    <row r="896" spans="1:7" s="125" customFormat="1" ht="30">
      <c r="A896" s="145" t="s">
        <v>2151</v>
      </c>
      <c r="B896" s="146" t="s">
        <v>2152</v>
      </c>
      <c r="C896" s="147" t="s">
        <v>216</v>
      </c>
      <c r="D896" s="148">
        <v>129.13</v>
      </c>
      <c r="E896" s="148">
        <v>14.84</v>
      </c>
      <c r="F896" s="148">
        <v>143.97</v>
      </c>
      <c r="G896" s="125">
        <v>9</v>
      </c>
    </row>
    <row r="897" spans="1:7" s="125" customFormat="1" ht="30">
      <c r="A897" s="145" t="s">
        <v>2153</v>
      </c>
      <c r="B897" s="146" t="s">
        <v>2154</v>
      </c>
      <c r="C897" s="147" t="s">
        <v>216</v>
      </c>
      <c r="D897" s="148">
        <v>229.25</v>
      </c>
      <c r="E897" s="148">
        <v>14.84</v>
      </c>
      <c r="F897" s="148">
        <v>244.09</v>
      </c>
      <c r="G897" s="125">
        <v>9</v>
      </c>
    </row>
    <row r="898" spans="1:7" s="125" customFormat="1" ht="30">
      <c r="A898" s="145" t="s">
        <v>2155</v>
      </c>
      <c r="B898" s="146" t="s">
        <v>2156</v>
      </c>
      <c r="C898" s="147" t="s">
        <v>216</v>
      </c>
      <c r="D898" s="148">
        <v>152.35</v>
      </c>
      <c r="E898" s="148">
        <v>14.84</v>
      </c>
      <c r="F898" s="148">
        <v>167.19</v>
      </c>
      <c r="G898" s="125">
        <v>9</v>
      </c>
    </row>
    <row r="899" spans="1:7" s="125" customFormat="1" ht="30">
      <c r="A899" s="145" t="s">
        <v>2157</v>
      </c>
      <c r="B899" s="146" t="s">
        <v>2158</v>
      </c>
      <c r="C899" s="147" t="s">
        <v>216</v>
      </c>
      <c r="D899" s="148">
        <v>126.8</v>
      </c>
      <c r="E899" s="148">
        <v>14.84</v>
      </c>
      <c r="F899" s="148">
        <v>141.63999999999999</v>
      </c>
      <c r="G899" s="125">
        <v>9</v>
      </c>
    </row>
    <row r="900" spans="1:7" s="125" customFormat="1" ht="30">
      <c r="A900" s="145" t="s">
        <v>2159</v>
      </c>
      <c r="B900" s="146" t="s">
        <v>2160</v>
      </c>
      <c r="C900" s="147" t="s">
        <v>31</v>
      </c>
      <c r="D900" s="148">
        <v>121.17</v>
      </c>
      <c r="E900" s="148">
        <v>7.42</v>
      </c>
      <c r="F900" s="148">
        <v>128.59</v>
      </c>
      <c r="G900" s="125">
        <v>9</v>
      </c>
    </row>
    <row r="901" spans="1:7" s="125" customFormat="1" ht="30">
      <c r="A901" s="145" t="s">
        <v>2161</v>
      </c>
      <c r="B901" s="146" t="s">
        <v>2162</v>
      </c>
      <c r="C901" s="147" t="s">
        <v>31</v>
      </c>
      <c r="D901" s="148">
        <v>116.88</v>
      </c>
      <c r="E901" s="148">
        <v>7.42</v>
      </c>
      <c r="F901" s="148">
        <v>124.3</v>
      </c>
      <c r="G901" s="125">
        <v>9</v>
      </c>
    </row>
    <row r="902" spans="1:7" s="125" customFormat="1">
      <c r="A902" s="145" t="s">
        <v>2163</v>
      </c>
      <c r="B902" s="146" t="s">
        <v>2164</v>
      </c>
      <c r="C902" s="147"/>
      <c r="D902" s="148"/>
      <c r="E902" s="148"/>
      <c r="F902" s="148"/>
      <c r="G902" s="125">
        <v>5</v>
      </c>
    </row>
    <row r="903" spans="1:7" s="125" customFormat="1" ht="30">
      <c r="A903" s="145" t="s">
        <v>2165</v>
      </c>
      <c r="B903" s="146" t="s">
        <v>2166</v>
      </c>
      <c r="C903" s="147" t="s">
        <v>216</v>
      </c>
      <c r="D903" s="148">
        <v>252.03</v>
      </c>
      <c r="E903" s="148">
        <v>37.35</v>
      </c>
      <c r="F903" s="148">
        <v>289.38</v>
      </c>
      <c r="G903" s="125">
        <v>9</v>
      </c>
    </row>
    <row r="904" spans="1:7" s="125" customFormat="1" ht="30">
      <c r="A904" s="145" t="s">
        <v>2167</v>
      </c>
      <c r="B904" s="146" t="s">
        <v>2168</v>
      </c>
      <c r="C904" s="147" t="s">
        <v>216</v>
      </c>
      <c r="D904" s="148">
        <v>247.04</v>
      </c>
      <c r="E904" s="148">
        <v>16.16</v>
      </c>
      <c r="F904" s="148">
        <v>263.2</v>
      </c>
      <c r="G904" s="125">
        <v>9</v>
      </c>
    </row>
    <row r="905" spans="1:7" s="125" customFormat="1" ht="30">
      <c r="A905" s="145" t="s">
        <v>2169</v>
      </c>
      <c r="B905" s="146" t="s">
        <v>2170</v>
      </c>
      <c r="C905" s="147" t="s">
        <v>216</v>
      </c>
      <c r="D905" s="148">
        <v>189.51</v>
      </c>
      <c r="E905" s="148">
        <v>16.16</v>
      </c>
      <c r="F905" s="148">
        <v>205.67</v>
      </c>
      <c r="G905" s="125">
        <v>9</v>
      </c>
    </row>
    <row r="906" spans="1:7" s="125" customFormat="1" ht="30">
      <c r="A906" s="145" t="s">
        <v>2171</v>
      </c>
      <c r="B906" s="146" t="s">
        <v>2172</v>
      </c>
      <c r="C906" s="147" t="s">
        <v>216</v>
      </c>
      <c r="D906" s="148">
        <v>162.22</v>
      </c>
      <c r="E906" s="148">
        <v>14.84</v>
      </c>
      <c r="F906" s="148">
        <v>177.06</v>
      </c>
      <c r="G906" s="125">
        <v>9</v>
      </c>
    </row>
    <row r="907" spans="1:7" s="125" customFormat="1">
      <c r="A907" s="145" t="s">
        <v>2173</v>
      </c>
      <c r="B907" s="146" t="s">
        <v>2174</v>
      </c>
      <c r="C907" s="147"/>
      <c r="D907" s="148"/>
      <c r="E907" s="148"/>
      <c r="F907" s="148"/>
      <c r="G907" s="125">
        <v>5</v>
      </c>
    </row>
    <row r="908" spans="1:7" s="125" customFormat="1">
      <c r="A908" s="145" t="s">
        <v>2175</v>
      </c>
      <c r="B908" s="146" t="s">
        <v>2176</v>
      </c>
      <c r="C908" s="147" t="s">
        <v>216</v>
      </c>
      <c r="D908" s="148">
        <v>71</v>
      </c>
      <c r="E908" s="148">
        <v>14.84</v>
      </c>
      <c r="F908" s="148">
        <v>85.84</v>
      </c>
      <c r="G908" s="125">
        <v>9</v>
      </c>
    </row>
    <row r="909" spans="1:7" s="125" customFormat="1" ht="30">
      <c r="A909" s="145" t="s">
        <v>2177</v>
      </c>
      <c r="B909" s="146" t="s">
        <v>2178</v>
      </c>
      <c r="C909" s="147" t="s">
        <v>216</v>
      </c>
      <c r="D909" s="148">
        <v>103.74</v>
      </c>
      <c r="E909" s="148">
        <v>14.84</v>
      </c>
      <c r="F909" s="148">
        <v>118.58</v>
      </c>
      <c r="G909" s="125">
        <v>9</v>
      </c>
    </row>
    <row r="910" spans="1:7" s="125" customFormat="1">
      <c r="A910" s="145" t="s">
        <v>2179</v>
      </c>
      <c r="B910" s="146" t="s">
        <v>2180</v>
      </c>
      <c r="C910" s="147" t="s">
        <v>31</v>
      </c>
      <c r="D910" s="148">
        <v>146.72999999999999</v>
      </c>
      <c r="E910" s="148">
        <v>7.42</v>
      </c>
      <c r="F910" s="148">
        <v>154.15</v>
      </c>
      <c r="G910" s="125">
        <v>9</v>
      </c>
    </row>
    <row r="911" spans="1:7" s="125" customFormat="1">
      <c r="A911" s="145" t="s">
        <v>2181</v>
      </c>
      <c r="B911" s="146" t="s">
        <v>2182</v>
      </c>
      <c r="C911" s="147"/>
      <c r="D911" s="148"/>
      <c r="E911" s="148"/>
      <c r="F911" s="148"/>
      <c r="G911" s="125">
        <v>5</v>
      </c>
    </row>
    <row r="912" spans="1:7" s="125" customFormat="1">
      <c r="A912" s="145" t="s">
        <v>2183</v>
      </c>
      <c r="B912" s="146" t="s">
        <v>2184</v>
      </c>
      <c r="C912" s="147" t="s">
        <v>24</v>
      </c>
      <c r="D912" s="148">
        <v>65.599999999999994</v>
      </c>
      <c r="E912" s="148">
        <v>3.72</v>
      </c>
      <c r="F912" s="148">
        <v>69.319999999999993</v>
      </c>
      <c r="G912" s="125">
        <v>9</v>
      </c>
    </row>
    <row r="913" spans="1:7" s="125" customFormat="1">
      <c r="A913" s="145" t="s">
        <v>2185</v>
      </c>
      <c r="B913" s="146" t="s">
        <v>2186</v>
      </c>
      <c r="C913" s="147" t="s">
        <v>24</v>
      </c>
      <c r="D913" s="148">
        <v>65.599999999999994</v>
      </c>
      <c r="E913" s="148">
        <v>3.72</v>
      </c>
      <c r="F913" s="148">
        <v>69.319999999999993</v>
      </c>
      <c r="G913" s="125">
        <v>9</v>
      </c>
    </row>
    <row r="914" spans="1:7" s="125" customFormat="1">
      <c r="A914" s="145" t="s">
        <v>2187</v>
      </c>
      <c r="B914" s="146" t="s">
        <v>2188</v>
      </c>
      <c r="C914" s="147"/>
      <c r="D914" s="148"/>
      <c r="E914" s="148"/>
      <c r="F914" s="148"/>
      <c r="G914" s="125">
        <v>5</v>
      </c>
    </row>
    <row r="915" spans="1:7" s="125" customFormat="1">
      <c r="A915" s="145" t="s">
        <v>2189</v>
      </c>
      <c r="B915" s="146" t="s">
        <v>2190</v>
      </c>
      <c r="C915" s="147" t="s">
        <v>216</v>
      </c>
      <c r="D915" s="148">
        <v>673.86</v>
      </c>
      <c r="E915" s="148"/>
      <c r="F915" s="148">
        <v>673.86</v>
      </c>
      <c r="G915" s="125">
        <v>9</v>
      </c>
    </row>
    <row r="916" spans="1:7" s="125" customFormat="1">
      <c r="A916" s="145" t="s">
        <v>2191</v>
      </c>
      <c r="B916" s="146" t="s">
        <v>2192</v>
      </c>
      <c r="C916" s="147"/>
      <c r="D916" s="148"/>
      <c r="E916" s="148"/>
      <c r="F916" s="148"/>
      <c r="G916" s="125">
        <v>5</v>
      </c>
    </row>
    <row r="917" spans="1:7" s="125" customFormat="1" ht="30">
      <c r="A917" s="145" t="s">
        <v>2193</v>
      </c>
      <c r="B917" s="146" t="s">
        <v>2194</v>
      </c>
      <c r="C917" s="147" t="s">
        <v>216</v>
      </c>
      <c r="D917" s="148">
        <v>142.03</v>
      </c>
      <c r="E917" s="148">
        <v>77.28</v>
      </c>
      <c r="F917" s="148">
        <v>219.31</v>
      </c>
      <c r="G917" s="125">
        <v>9</v>
      </c>
    </row>
    <row r="918" spans="1:7" s="125" customFormat="1">
      <c r="A918" s="145" t="s">
        <v>2195</v>
      </c>
      <c r="B918" s="146" t="s">
        <v>2196</v>
      </c>
      <c r="C918" s="147" t="s">
        <v>216</v>
      </c>
      <c r="D918" s="148">
        <v>218.88</v>
      </c>
      <c r="E918" s="148">
        <v>69.55</v>
      </c>
      <c r="F918" s="148">
        <v>288.43</v>
      </c>
      <c r="G918" s="125">
        <v>9</v>
      </c>
    </row>
    <row r="919" spans="1:7" s="125" customFormat="1" ht="30">
      <c r="A919" s="145" t="s">
        <v>2197</v>
      </c>
      <c r="B919" s="146" t="s">
        <v>2198</v>
      </c>
      <c r="C919" s="147" t="s">
        <v>216</v>
      </c>
      <c r="D919" s="148">
        <v>221.46</v>
      </c>
      <c r="E919" s="148">
        <v>77.28</v>
      </c>
      <c r="F919" s="148">
        <v>298.74</v>
      </c>
      <c r="G919" s="125">
        <v>9</v>
      </c>
    </row>
    <row r="920" spans="1:7" s="125" customFormat="1">
      <c r="A920" s="145" t="s">
        <v>2199</v>
      </c>
      <c r="B920" s="146" t="s">
        <v>2200</v>
      </c>
      <c r="C920" s="147"/>
      <c r="D920" s="148"/>
      <c r="E920" s="148"/>
      <c r="F920" s="148"/>
      <c r="G920" s="125">
        <v>5</v>
      </c>
    </row>
    <row r="921" spans="1:7" s="125" customFormat="1">
      <c r="A921" s="145" t="s">
        <v>2201</v>
      </c>
      <c r="B921" s="146" t="s">
        <v>2202</v>
      </c>
      <c r="C921" s="147" t="s">
        <v>31</v>
      </c>
      <c r="D921" s="148">
        <v>53.53</v>
      </c>
      <c r="E921" s="148">
        <v>46.19</v>
      </c>
      <c r="F921" s="148">
        <v>99.72</v>
      </c>
      <c r="G921" s="125">
        <v>9</v>
      </c>
    </row>
    <row r="922" spans="1:7" s="125" customFormat="1">
      <c r="A922" s="145" t="s">
        <v>2203</v>
      </c>
      <c r="B922" s="146" t="s">
        <v>2204</v>
      </c>
      <c r="C922" s="147" t="s">
        <v>31</v>
      </c>
      <c r="D922" s="148">
        <v>82.36</v>
      </c>
      <c r="E922" s="148">
        <v>54.59</v>
      </c>
      <c r="F922" s="148">
        <v>136.94999999999999</v>
      </c>
      <c r="G922" s="125">
        <v>9</v>
      </c>
    </row>
    <row r="923" spans="1:7" s="125" customFormat="1">
      <c r="A923" s="145" t="s">
        <v>2205</v>
      </c>
      <c r="B923" s="146" t="s">
        <v>2206</v>
      </c>
      <c r="C923" s="147" t="s">
        <v>31</v>
      </c>
      <c r="D923" s="148">
        <v>165.1</v>
      </c>
      <c r="E923" s="148">
        <v>58.79</v>
      </c>
      <c r="F923" s="148">
        <v>223.89</v>
      </c>
      <c r="G923" s="125">
        <v>9</v>
      </c>
    </row>
    <row r="924" spans="1:7" s="125" customFormat="1">
      <c r="A924" s="145" t="s">
        <v>2207</v>
      </c>
      <c r="B924" s="146" t="s">
        <v>2208</v>
      </c>
      <c r="C924" s="147" t="s">
        <v>31</v>
      </c>
      <c r="D924" s="148">
        <v>41.7</v>
      </c>
      <c r="E924" s="148">
        <v>46.19</v>
      </c>
      <c r="F924" s="148">
        <v>87.89</v>
      </c>
      <c r="G924" s="125">
        <v>9</v>
      </c>
    </row>
    <row r="925" spans="1:7" s="125" customFormat="1">
      <c r="A925" s="145" t="s">
        <v>2209</v>
      </c>
      <c r="B925" s="146" t="s">
        <v>2210</v>
      </c>
      <c r="C925" s="147" t="s">
        <v>31</v>
      </c>
      <c r="D925" s="148">
        <v>62.03</v>
      </c>
      <c r="E925" s="148">
        <v>54.59</v>
      </c>
      <c r="F925" s="148">
        <v>116.62</v>
      </c>
      <c r="G925" s="125">
        <v>9</v>
      </c>
    </row>
    <row r="926" spans="1:7" s="125" customFormat="1">
      <c r="A926" s="145" t="s">
        <v>2211</v>
      </c>
      <c r="B926" s="146" t="s">
        <v>2212</v>
      </c>
      <c r="C926" s="147" t="s">
        <v>31</v>
      </c>
      <c r="D926" s="148">
        <v>92.01</v>
      </c>
      <c r="E926" s="148">
        <v>39.89</v>
      </c>
      <c r="F926" s="148">
        <v>131.9</v>
      </c>
      <c r="G926" s="125">
        <v>9</v>
      </c>
    </row>
    <row r="927" spans="1:7" s="125" customFormat="1">
      <c r="A927" s="145" t="s">
        <v>2213</v>
      </c>
      <c r="B927" s="146" t="s">
        <v>2214</v>
      </c>
      <c r="C927" s="147" t="s">
        <v>24</v>
      </c>
      <c r="D927" s="148">
        <v>13.62</v>
      </c>
      <c r="E927" s="148">
        <v>1.17</v>
      </c>
      <c r="F927" s="148">
        <v>14.79</v>
      </c>
      <c r="G927" s="125">
        <v>9</v>
      </c>
    </row>
    <row r="928" spans="1:7" s="125" customFormat="1">
      <c r="A928" s="145" t="s">
        <v>2215</v>
      </c>
      <c r="B928" s="146" t="s">
        <v>2216</v>
      </c>
      <c r="C928" s="147" t="s">
        <v>24</v>
      </c>
      <c r="D928" s="148">
        <v>15.85</v>
      </c>
      <c r="E928" s="148">
        <v>1.68</v>
      </c>
      <c r="F928" s="148">
        <v>17.53</v>
      </c>
      <c r="G928" s="125">
        <v>9</v>
      </c>
    </row>
    <row r="929" spans="1:7" s="125" customFormat="1">
      <c r="A929" s="145" t="s">
        <v>2217</v>
      </c>
      <c r="B929" s="146" t="s">
        <v>2218</v>
      </c>
      <c r="C929" s="147" t="s">
        <v>24</v>
      </c>
      <c r="D929" s="148">
        <v>15.75</v>
      </c>
      <c r="E929" s="148">
        <v>2.35</v>
      </c>
      <c r="F929" s="148">
        <v>18.100000000000001</v>
      </c>
      <c r="G929" s="125">
        <v>9</v>
      </c>
    </row>
    <row r="930" spans="1:7" s="125" customFormat="1">
      <c r="A930" s="145" t="s">
        <v>2219</v>
      </c>
      <c r="B930" s="146" t="s">
        <v>2220</v>
      </c>
      <c r="C930" s="147"/>
      <c r="D930" s="148"/>
      <c r="E930" s="148"/>
      <c r="F930" s="148"/>
      <c r="G930" s="125">
        <v>5</v>
      </c>
    </row>
    <row r="931" spans="1:7" s="125" customFormat="1">
      <c r="A931" s="145" t="s">
        <v>2221</v>
      </c>
      <c r="B931" s="146" t="s">
        <v>2222</v>
      </c>
      <c r="C931" s="147" t="s">
        <v>31</v>
      </c>
      <c r="D931" s="148">
        <v>1.95</v>
      </c>
      <c r="E931" s="148">
        <v>14.84</v>
      </c>
      <c r="F931" s="148">
        <v>16.79</v>
      </c>
      <c r="G931" s="125">
        <v>9</v>
      </c>
    </row>
    <row r="932" spans="1:7" s="125" customFormat="1">
      <c r="A932" s="145" t="s">
        <v>2223</v>
      </c>
      <c r="B932" s="146" t="s">
        <v>2224</v>
      </c>
      <c r="C932" s="147" t="s">
        <v>216</v>
      </c>
      <c r="D932" s="148"/>
      <c r="E932" s="148">
        <v>40.4</v>
      </c>
      <c r="F932" s="148">
        <v>40.4</v>
      </c>
      <c r="G932" s="125">
        <v>9</v>
      </c>
    </row>
    <row r="933" spans="1:7" s="125" customFormat="1">
      <c r="A933" s="145" t="s">
        <v>2225</v>
      </c>
      <c r="B933" s="146" t="s">
        <v>2226</v>
      </c>
      <c r="C933" s="147" t="s">
        <v>216</v>
      </c>
      <c r="D933" s="148"/>
      <c r="E933" s="148">
        <v>40.4</v>
      </c>
      <c r="F933" s="148">
        <v>40.4</v>
      </c>
      <c r="G933" s="125">
        <v>9</v>
      </c>
    </row>
    <row r="934" spans="1:7" s="125" customFormat="1" ht="30">
      <c r="A934" s="145" t="s">
        <v>2227</v>
      </c>
      <c r="B934" s="146" t="s">
        <v>2228</v>
      </c>
      <c r="C934" s="147" t="s">
        <v>216</v>
      </c>
      <c r="D934" s="148"/>
      <c r="E934" s="148">
        <v>18.559999999999999</v>
      </c>
      <c r="F934" s="148">
        <v>18.559999999999999</v>
      </c>
      <c r="G934" s="125">
        <v>9</v>
      </c>
    </row>
    <row r="935" spans="1:7" s="125" customFormat="1">
      <c r="A935" s="145" t="s">
        <v>2229</v>
      </c>
      <c r="B935" s="146" t="s">
        <v>2230</v>
      </c>
      <c r="C935" s="147" t="s">
        <v>216</v>
      </c>
      <c r="D935" s="148"/>
      <c r="E935" s="148">
        <v>26.93</v>
      </c>
      <c r="F935" s="148">
        <v>26.93</v>
      </c>
      <c r="G935" s="125">
        <v>9</v>
      </c>
    </row>
    <row r="936" spans="1:7" s="125" customFormat="1">
      <c r="A936" s="145" t="s">
        <v>2231</v>
      </c>
      <c r="B936" s="146" t="s">
        <v>2232</v>
      </c>
      <c r="C936" s="147" t="s">
        <v>216</v>
      </c>
      <c r="D936" s="148">
        <v>3.53</v>
      </c>
      <c r="E936" s="148">
        <v>14.84</v>
      </c>
      <c r="F936" s="148">
        <v>18.37</v>
      </c>
      <c r="G936" s="125">
        <v>9</v>
      </c>
    </row>
    <row r="937" spans="1:7" s="125" customFormat="1" ht="30">
      <c r="A937" s="145" t="s">
        <v>2233</v>
      </c>
      <c r="B937" s="146" t="s">
        <v>2234</v>
      </c>
      <c r="C937" s="147" t="s">
        <v>216</v>
      </c>
      <c r="D937" s="148">
        <v>10.59</v>
      </c>
      <c r="E937" s="148">
        <v>14.84</v>
      </c>
      <c r="F937" s="148">
        <v>25.43</v>
      </c>
      <c r="G937" s="125">
        <v>9</v>
      </c>
    </row>
    <row r="938" spans="1:7" s="125" customFormat="1">
      <c r="A938" s="145" t="s">
        <v>2235</v>
      </c>
      <c r="B938" s="146" t="s">
        <v>2236</v>
      </c>
      <c r="C938" s="147"/>
      <c r="D938" s="148"/>
      <c r="E938" s="148"/>
      <c r="F938" s="148"/>
      <c r="G938" s="125">
        <v>2</v>
      </c>
    </row>
    <row r="939" spans="1:7" s="125" customFormat="1">
      <c r="A939" s="145" t="s">
        <v>2237</v>
      </c>
      <c r="B939" s="146" t="s">
        <v>2238</v>
      </c>
      <c r="C939" s="147"/>
      <c r="D939" s="148"/>
      <c r="E939" s="148"/>
      <c r="F939" s="148"/>
      <c r="G939" s="125">
        <v>5</v>
      </c>
    </row>
    <row r="940" spans="1:7" s="125" customFormat="1">
      <c r="A940" s="145" t="s">
        <v>2239</v>
      </c>
      <c r="B940" s="146" t="s">
        <v>2240</v>
      </c>
      <c r="C940" s="147" t="s">
        <v>521</v>
      </c>
      <c r="D940" s="148">
        <v>710.79</v>
      </c>
      <c r="E940" s="148">
        <v>264.54000000000002</v>
      </c>
      <c r="F940" s="148">
        <v>975.33</v>
      </c>
      <c r="G940" s="125">
        <v>9</v>
      </c>
    </row>
    <row r="941" spans="1:7" s="125" customFormat="1">
      <c r="A941" s="145" t="s">
        <v>2241</v>
      </c>
      <c r="B941" s="146" t="s">
        <v>2242</v>
      </c>
      <c r="C941" s="147" t="s">
        <v>521</v>
      </c>
      <c r="D941" s="148">
        <v>401.33</v>
      </c>
      <c r="E941" s="148">
        <v>264.54000000000002</v>
      </c>
      <c r="F941" s="148">
        <v>665.87</v>
      </c>
      <c r="G941" s="125">
        <v>9</v>
      </c>
    </row>
    <row r="942" spans="1:7" s="125" customFormat="1">
      <c r="A942" s="145" t="s">
        <v>2243</v>
      </c>
      <c r="B942" s="146" t="s">
        <v>2244</v>
      </c>
      <c r="C942" s="147" t="s">
        <v>521</v>
      </c>
      <c r="D942" s="148">
        <v>333.67</v>
      </c>
      <c r="E942" s="148">
        <v>264.54000000000002</v>
      </c>
      <c r="F942" s="148">
        <v>598.21</v>
      </c>
      <c r="G942" s="125">
        <v>9</v>
      </c>
    </row>
    <row r="943" spans="1:7" s="125" customFormat="1">
      <c r="A943" s="145" t="s">
        <v>2245</v>
      </c>
      <c r="B943" s="146" t="s">
        <v>2246</v>
      </c>
      <c r="C943" s="147" t="s">
        <v>216</v>
      </c>
      <c r="D943" s="148">
        <v>3.31</v>
      </c>
      <c r="E943" s="148">
        <v>20.6</v>
      </c>
      <c r="F943" s="148">
        <v>23.91</v>
      </c>
      <c r="G943" s="125">
        <v>9</v>
      </c>
    </row>
    <row r="944" spans="1:7" s="125" customFormat="1">
      <c r="A944" s="145" t="s">
        <v>2247</v>
      </c>
      <c r="B944" s="146" t="s">
        <v>2248</v>
      </c>
      <c r="C944" s="147" t="s">
        <v>216</v>
      </c>
      <c r="D944" s="148">
        <v>7.59</v>
      </c>
      <c r="E944" s="148">
        <v>20.23</v>
      </c>
      <c r="F944" s="148">
        <v>27.82</v>
      </c>
      <c r="G944" s="125">
        <v>9</v>
      </c>
    </row>
    <row r="945" spans="1:7" s="125" customFormat="1">
      <c r="A945" s="145" t="s">
        <v>2249</v>
      </c>
      <c r="B945" s="146" t="s">
        <v>2250</v>
      </c>
      <c r="C945" s="147" t="s">
        <v>521</v>
      </c>
      <c r="D945" s="148">
        <v>925.43</v>
      </c>
      <c r="E945" s="148">
        <v>264.54000000000002</v>
      </c>
      <c r="F945" s="148">
        <v>1189.97</v>
      </c>
      <c r="G945" s="125">
        <v>9</v>
      </c>
    </row>
    <row r="946" spans="1:7" s="125" customFormat="1">
      <c r="A946" s="145" t="s">
        <v>2251</v>
      </c>
      <c r="B946" s="146" t="s">
        <v>2252</v>
      </c>
      <c r="C946" s="147"/>
      <c r="D946" s="148"/>
      <c r="E946" s="148"/>
      <c r="F946" s="148"/>
      <c r="G946" s="125">
        <v>5</v>
      </c>
    </row>
    <row r="947" spans="1:7" s="125" customFormat="1">
      <c r="A947" s="145" t="s">
        <v>2253</v>
      </c>
      <c r="B947" s="146" t="s">
        <v>2254</v>
      </c>
      <c r="C947" s="147" t="s">
        <v>216</v>
      </c>
      <c r="D947" s="148">
        <v>2</v>
      </c>
      <c r="E947" s="148">
        <v>3.92</v>
      </c>
      <c r="F947" s="148">
        <v>5.92</v>
      </c>
      <c r="G947" s="125">
        <v>9</v>
      </c>
    </row>
    <row r="948" spans="1:7" s="125" customFormat="1">
      <c r="A948" s="145" t="s">
        <v>2255</v>
      </c>
      <c r="B948" s="146" t="s">
        <v>2256</v>
      </c>
      <c r="C948" s="147" t="s">
        <v>216</v>
      </c>
      <c r="D948" s="148">
        <v>1.25</v>
      </c>
      <c r="E948" s="148">
        <v>3.92</v>
      </c>
      <c r="F948" s="148">
        <v>5.17</v>
      </c>
      <c r="G948" s="125">
        <v>9</v>
      </c>
    </row>
    <row r="949" spans="1:7" s="125" customFormat="1">
      <c r="A949" s="145" t="s">
        <v>2257</v>
      </c>
      <c r="B949" s="146" t="s">
        <v>2258</v>
      </c>
      <c r="C949" s="147" t="s">
        <v>216</v>
      </c>
      <c r="D949" s="148">
        <v>6.1</v>
      </c>
      <c r="E949" s="148">
        <v>3.92</v>
      </c>
      <c r="F949" s="148">
        <v>10.02</v>
      </c>
      <c r="G949" s="125">
        <v>9</v>
      </c>
    </row>
    <row r="950" spans="1:7" s="125" customFormat="1">
      <c r="A950" s="145" t="s">
        <v>2259</v>
      </c>
      <c r="B950" s="146" t="s">
        <v>2260</v>
      </c>
      <c r="C950" s="147" t="s">
        <v>216</v>
      </c>
      <c r="D950" s="148">
        <v>2.04</v>
      </c>
      <c r="E950" s="148">
        <v>5.73</v>
      </c>
      <c r="F950" s="148">
        <v>7.77</v>
      </c>
      <c r="G950" s="125">
        <v>9</v>
      </c>
    </row>
    <row r="951" spans="1:7" s="125" customFormat="1">
      <c r="A951" s="145" t="s">
        <v>2261</v>
      </c>
      <c r="B951" s="146" t="s">
        <v>2262</v>
      </c>
      <c r="C951" s="147" t="s">
        <v>216</v>
      </c>
      <c r="D951" s="148">
        <v>3.38</v>
      </c>
      <c r="E951" s="148">
        <v>6.07</v>
      </c>
      <c r="F951" s="148">
        <v>9.4499999999999993</v>
      </c>
      <c r="G951" s="125">
        <v>9</v>
      </c>
    </row>
    <row r="952" spans="1:7" s="125" customFormat="1">
      <c r="A952" s="145" t="s">
        <v>2263</v>
      </c>
      <c r="B952" s="146" t="s">
        <v>2264</v>
      </c>
      <c r="C952" s="147" t="s">
        <v>216</v>
      </c>
      <c r="D952" s="148">
        <v>7.66</v>
      </c>
      <c r="E952" s="148">
        <v>10.77</v>
      </c>
      <c r="F952" s="148">
        <v>18.43</v>
      </c>
      <c r="G952" s="125">
        <v>9</v>
      </c>
    </row>
    <row r="953" spans="1:7" s="125" customFormat="1">
      <c r="A953" s="145" t="s">
        <v>2265</v>
      </c>
      <c r="B953" s="146" t="s">
        <v>2266</v>
      </c>
      <c r="C953" s="147" t="s">
        <v>216</v>
      </c>
      <c r="D953" s="148">
        <v>7.66</v>
      </c>
      <c r="E953" s="148">
        <v>14.84</v>
      </c>
      <c r="F953" s="148">
        <v>22.5</v>
      </c>
      <c r="G953" s="125">
        <v>9</v>
      </c>
    </row>
    <row r="954" spans="1:7" s="125" customFormat="1">
      <c r="A954" s="145" t="s">
        <v>2267</v>
      </c>
      <c r="B954" s="146" t="s">
        <v>2268</v>
      </c>
      <c r="C954" s="147" t="s">
        <v>216</v>
      </c>
      <c r="D954" s="148">
        <v>33.15</v>
      </c>
      <c r="E954" s="148">
        <v>9.2799999999999994</v>
      </c>
      <c r="F954" s="148">
        <v>42.43</v>
      </c>
      <c r="G954" s="125">
        <v>9</v>
      </c>
    </row>
    <row r="955" spans="1:7" s="125" customFormat="1">
      <c r="A955" s="145" t="s">
        <v>2269</v>
      </c>
      <c r="B955" s="146" t="s">
        <v>2270</v>
      </c>
      <c r="C955" s="147" t="s">
        <v>216</v>
      </c>
      <c r="D955" s="148">
        <v>1.57</v>
      </c>
      <c r="E955" s="148">
        <v>9.2799999999999994</v>
      </c>
      <c r="F955" s="148">
        <v>10.85</v>
      </c>
      <c r="G955" s="125">
        <v>9</v>
      </c>
    </row>
    <row r="956" spans="1:7" s="125" customFormat="1">
      <c r="A956" s="145" t="s">
        <v>2271</v>
      </c>
      <c r="B956" s="146" t="s">
        <v>2272</v>
      </c>
      <c r="C956" s="147" t="s">
        <v>216</v>
      </c>
      <c r="D956" s="148">
        <v>8.24</v>
      </c>
      <c r="E956" s="148">
        <v>24.12</v>
      </c>
      <c r="F956" s="148">
        <v>32.36</v>
      </c>
      <c r="G956" s="125">
        <v>9</v>
      </c>
    </row>
    <row r="957" spans="1:7" s="125" customFormat="1">
      <c r="A957" s="145" t="s">
        <v>2273</v>
      </c>
      <c r="B957" s="146" t="s">
        <v>2274</v>
      </c>
      <c r="C957" s="147"/>
      <c r="D957" s="148"/>
      <c r="E957" s="148"/>
      <c r="F957" s="148"/>
      <c r="G957" s="125">
        <v>5</v>
      </c>
    </row>
    <row r="958" spans="1:7" s="125" customFormat="1">
      <c r="A958" s="145" t="s">
        <v>2275</v>
      </c>
      <c r="B958" s="146" t="s">
        <v>2276</v>
      </c>
      <c r="C958" s="147" t="s">
        <v>216</v>
      </c>
      <c r="D958" s="148">
        <v>8.02</v>
      </c>
      <c r="E958" s="148">
        <v>20.41</v>
      </c>
      <c r="F958" s="148">
        <v>28.43</v>
      </c>
      <c r="G958" s="125">
        <v>9</v>
      </c>
    </row>
    <row r="959" spans="1:7" s="125" customFormat="1">
      <c r="A959" s="145" t="s">
        <v>2277</v>
      </c>
      <c r="B959" s="146" t="s">
        <v>2278</v>
      </c>
      <c r="C959" s="147" t="s">
        <v>216</v>
      </c>
      <c r="D959" s="148">
        <v>8.59</v>
      </c>
      <c r="E959" s="148">
        <v>24.12</v>
      </c>
      <c r="F959" s="148">
        <v>32.71</v>
      </c>
      <c r="G959" s="125">
        <v>9</v>
      </c>
    </row>
    <row r="960" spans="1:7" s="125" customFormat="1">
      <c r="A960" s="145" t="s">
        <v>2279</v>
      </c>
      <c r="B960" s="146" t="s">
        <v>2280</v>
      </c>
      <c r="C960" s="147" t="s">
        <v>216</v>
      </c>
      <c r="D960" s="148">
        <v>27.12</v>
      </c>
      <c r="E960" s="148">
        <v>24.12</v>
      </c>
      <c r="F960" s="148">
        <v>51.24</v>
      </c>
      <c r="G960" s="125">
        <v>9</v>
      </c>
    </row>
    <row r="961" spans="1:7" s="125" customFormat="1">
      <c r="A961" s="145" t="s">
        <v>2281</v>
      </c>
      <c r="B961" s="146" t="s">
        <v>2282</v>
      </c>
      <c r="C961" s="147" t="s">
        <v>216</v>
      </c>
      <c r="D961" s="148">
        <v>8.02</v>
      </c>
      <c r="E961" s="148">
        <v>14.84</v>
      </c>
      <c r="F961" s="148">
        <v>22.86</v>
      </c>
      <c r="G961" s="125">
        <v>9</v>
      </c>
    </row>
    <row r="962" spans="1:7" s="125" customFormat="1">
      <c r="A962" s="145" t="s">
        <v>2283</v>
      </c>
      <c r="B962" s="146" t="s">
        <v>2284</v>
      </c>
      <c r="C962" s="147" t="s">
        <v>216</v>
      </c>
      <c r="D962" s="148">
        <v>8.02</v>
      </c>
      <c r="E962" s="148">
        <v>25.98</v>
      </c>
      <c r="F962" s="148">
        <v>34</v>
      </c>
      <c r="G962" s="125">
        <v>9</v>
      </c>
    </row>
    <row r="963" spans="1:7" s="125" customFormat="1">
      <c r="A963" s="145" t="s">
        <v>2285</v>
      </c>
      <c r="B963" s="146" t="s">
        <v>2286</v>
      </c>
      <c r="C963" s="147" t="s">
        <v>31</v>
      </c>
      <c r="D963" s="148">
        <v>5.77</v>
      </c>
      <c r="E963" s="148">
        <v>42.02</v>
      </c>
      <c r="F963" s="148">
        <v>47.79</v>
      </c>
      <c r="G963" s="125">
        <v>9</v>
      </c>
    </row>
    <row r="964" spans="1:7" s="125" customFormat="1">
      <c r="A964" s="145" t="s">
        <v>2287</v>
      </c>
      <c r="B964" s="146" t="s">
        <v>2288</v>
      </c>
      <c r="C964" s="147" t="s">
        <v>31</v>
      </c>
      <c r="D964" s="148">
        <v>1.41</v>
      </c>
      <c r="E964" s="148">
        <v>19.559999999999999</v>
      </c>
      <c r="F964" s="148">
        <v>20.97</v>
      </c>
      <c r="G964" s="125">
        <v>9</v>
      </c>
    </row>
    <row r="965" spans="1:7" s="125" customFormat="1">
      <c r="A965" s="145" t="s">
        <v>2289</v>
      </c>
      <c r="B965" s="146" t="s">
        <v>2290</v>
      </c>
      <c r="C965" s="147" t="s">
        <v>31</v>
      </c>
      <c r="D965" s="148">
        <v>1.56</v>
      </c>
      <c r="E965" s="148">
        <v>19.559999999999999</v>
      </c>
      <c r="F965" s="148">
        <v>21.12</v>
      </c>
      <c r="G965" s="125">
        <v>9</v>
      </c>
    </row>
    <row r="966" spans="1:7" s="125" customFormat="1">
      <c r="A966" s="145" t="s">
        <v>2291</v>
      </c>
      <c r="B966" s="146" t="s">
        <v>2292</v>
      </c>
      <c r="C966" s="147" t="s">
        <v>31</v>
      </c>
      <c r="D966" s="148">
        <v>1.78</v>
      </c>
      <c r="E966" s="148">
        <v>19.559999999999999</v>
      </c>
      <c r="F966" s="148">
        <v>21.34</v>
      </c>
      <c r="G966" s="125">
        <v>9</v>
      </c>
    </row>
    <row r="967" spans="1:7" s="125" customFormat="1">
      <c r="A967" s="145" t="s">
        <v>2293</v>
      </c>
      <c r="B967" s="146" t="s">
        <v>2294</v>
      </c>
      <c r="C967" s="147" t="s">
        <v>31</v>
      </c>
      <c r="D967" s="148">
        <v>2.16</v>
      </c>
      <c r="E967" s="148">
        <v>19.559999999999999</v>
      </c>
      <c r="F967" s="148">
        <v>21.72</v>
      </c>
      <c r="G967" s="125">
        <v>9</v>
      </c>
    </row>
    <row r="968" spans="1:7" s="125" customFormat="1">
      <c r="A968" s="145" t="s">
        <v>2295</v>
      </c>
      <c r="B968" s="146" t="s">
        <v>2296</v>
      </c>
      <c r="C968" s="147"/>
      <c r="D968" s="148"/>
      <c r="E968" s="148"/>
      <c r="F968" s="148"/>
      <c r="G968" s="125">
        <v>5</v>
      </c>
    </row>
    <row r="969" spans="1:7" s="125" customFormat="1">
      <c r="A969" s="145" t="s">
        <v>2297</v>
      </c>
      <c r="B969" s="146" t="s">
        <v>2298</v>
      </c>
      <c r="C969" s="147" t="s">
        <v>216</v>
      </c>
      <c r="D969" s="148">
        <v>4.8499999999999996</v>
      </c>
      <c r="E969" s="148">
        <v>12.33</v>
      </c>
      <c r="F969" s="148">
        <v>17.18</v>
      </c>
      <c r="G969" s="125">
        <v>9</v>
      </c>
    </row>
    <row r="970" spans="1:7" s="125" customFormat="1">
      <c r="A970" s="145" t="s">
        <v>2299</v>
      </c>
      <c r="B970" s="146" t="s">
        <v>2300</v>
      </c>
      <c r="C970" s="147" t="s">
        <v>216</v>
      </c>
      <c r="D970" s="148">
        <v>6.79</v>
      </c>
      <c r="E970" s="148">
        <v>12.33</v>
      </c>
      <c r="F970" s="148">
        <v>19.12</v>
      </c>
      <c r="G970" s="125">
        <v>9</v>
      </c>
    </row>
    <row r="971" spans="1:7" s="125" customFormat="1">
      <c r="A971" s="145" t="s">
        <v>2301</v>
      </c>
      <c r="B971" s="146" t="s">
        <v>2302</v>
      </c>
      <c r="C971" s="147"/>
      <c r="D971" s="148"/>
      <c r="E971" s="148"/>
      <c r="F971" s="148"/>
      <c r="G971" s="125">
        <v>5</v>
      </c>
    </row>
    <row r="972" spans="1:7" s="125" customFormat="1">
      <c r="A972" s="145" t="s">
        <v>2303</v>
      </c>
      <c r="B972" s="146" t="s">
        <v>2304</v>
      </c>
      <c r="C972" s="147" t="s">
        <v>521</v>
      </c>
      <c r="D972" s="148">
        <v>383.83</v>
      </c>
      <c r="E972" s="148">
        <v>356.16</v>
      </c>
      <c r="F972" s="148">
        <v>739.99</v>
      </c>
      <c r="G972" s="125">
        <v>9</v>
      </c>
    </row>
    <row r="973" spans="1:7" s="125" customFormat="1" ht="30">
      <c r="A973" s="145" t="s">
        <v>2305</v>
      </c>
      <c r="B973" s="146" t="s">
        <v>2306</v>
      </c>
      <c r="C973" s="147" t="s">
        <v>521</v>
      </c>
      <c r="D973" s="148">
        <v>429.84</v>
      </c>
      <c r="E973" s="148">
        <v>356.16</v>
      </c>
      <c r="F973" s="148">
        <v>786</v>
      </c>
      <c r="G973" s="125">
        <v>9</v>
      </c>
    </row>
    <row r="974" spans="1:7" s="125" customFormat="1" ht="30">
      <c r="A974" s="145" t="s">
        <v>2307</v>
      </c>
      <c r="B974" s="146" t="s">
        <v>2308</v>
      </c>
      <c r="C974" s="147" t="s">
        <v>521</v>
      </c>
      <c r="D974" s="148">
        <v>459.9</v>
      </c>
      <c r="E974" s="148">
        <v>356.16</v>
      </c>
      <c r="F974" s="148">
        <v>816.06</v>
      </c>
      <c r="G974" s="125">
        <v>9</v>
      </c>
    </row>
    <row r="975" spans="1:7" s="125" customFormat="1">
      <c r="A975" s="145" t="s">
        <v>2309</v>
      </c>
      <c r="B975" s="146" t="s">
        <v>2310</v>
      </c>
      <c r="C975" s="147" t="s">
        <v>31</v>
      </c>
      <c r="D975" s="148">
        <v>27.19</v>
      </c>
      <c r="E975" s="148">
        <v>41.39</v>
      </c>
      <c r="F975" s="148">
        <v>68.58</v>
      </c>
      <c r="G975" s="125">
        <v>9</v>
      </c>
    </row>
    <row r="976" spans="1:7" s="125" customFormat="1">
      <c r="A976" s="145" t="s">
        <v>2311</v>
      </c>
      <c r="B976" s="146" t="s">
        <v>2312</v>
      </c>
      <c r="C976" s="147" t="s">
        <v>31</v>
      </c>
      <c r="D976" s="148">
        <v>13.26</v>
      </c>
      <c r="E976" s="148">
        <v>56.33</v>
      </c>
      <c r="F976" s="148">
        <v>69.59</v>
      </c>
      <c r="G976" s="125">
        <v>9</v>
      </c>
    </row>
    <row r="977" spans="1:7" s="125" customFormat="1">
      <c r="A977" s="145" t="s">
        <v>2313</v>
      </c>
      <c r="B977" s="146" t="s">
        <v>2314</v>
      </c>
      <c r="C977" s="147"/>
      <c r="D977" s="148"/>
      <c r="E977" s="148"/>
      <c r="F977" s="148"/>
      <c r="G977" s="125">
        <v>5</v>
      </c>
    </row>
    <row r="978" spans="1:7" s="125" customFormat="1">
      <c r="A978" s="145" t="s">
        <v>2315</v>
      </c>
      <c r="B978" s="146" t="s">
        <v>2316</v>
      </c>
      <c r="C978" s="147" t="s">
        <v>216</v>
      </c>
      <c r="D978" s="148">
        <v>73.430000000000007</v>
      </c>
      <c r="E978" s="148">
        <v>6.7</v>
      </c>
      <c r="F978" s="148">
        <v>80.13</v>
      </c>
      <c r="G978" s="125">
        <v>9</v>
      </c>
    </row>
    <row r="979" spans="1:7" s="125" customFormat="1">
      <c r="A979" s="145" t="s">
        <v>2317</v>
      </c>
      <c r="B979" s="146" t="s">
        <v>2318</v>
      </c>
      <c r="C979" s="147" t="s">
        <v>31</v>
      </c>
      <c r="D979" s="148">
        <v>40.549999999999997</v>
      </c>
      <c r="E979" s="148">
        <v>1.68</v>
      </c>
      <c r="F979" s="148">
        <v>42.23</v>
      </c>
      <c r="G979" s="125">
        <v>9</v>
      </c>
    </row>
    <row r="980" spans="1:7" s="125" customFormat="1">
      <c r="A980" s="145" t="s">
        <v>2319</v>
      </c>
      <c r="B980" s="146" t="s">
        <v>2320</v>
      </c>
      <c r="C980" s="147" t="s">
        <v>31</v>
      </c>
      <c r="D980" s="148">
        <v>69.760000000000005</v>
      </c>
      <c r="E980" s="148">
        <v>2.0099999999999998</v>
      </c>
      <c r="F980" s="148">
        <v>71.77</v>
      </c>
      <c r="G980" s="125">
        <v>9</v>
      </c>
    </row>
    <row r="981" spans="1:7" s="125" customFormat="1">
      <c r="A981" s="145" t="s">
        <v>2321</v>
      </c>
      <c r="B981" s="146" t="s">
        <v>2322</v>
      </c>
      <c r="C981" s="147" t="s">
        <v>31</v>
      </c>
      <c r="D981" s="148">
        <v>37.700000000000003</v>
      </c>
      <c r="E981" s="148">
        <v>3.35</v>
      </c>
      <c r="F981" s="148">
        <v>41.05</v>
      </c>
      <c r="G981" s="125">
        <v>9</v>
      </c>
    </row>
    <row r="982" spans="1:7" s="125" customFormat="1" ht="30">
      <c r="A982" s="145" t="s">
        <v>2323</v>
      </c>
      <c r="B982" s="146" t="s">
        <v>2324</v>
      </c>
      <c r="C982" s="147" t="s">
        <v>31</v>
      </c>
      <c r="D982" s="148">
        <v>84.78</v>
      </c>
      <c r="E982" s="148">
        <v>0.4</v>
      </c>
      <c r="F982" s="148">
        <v>85.18</v>
      </c>
      <c r="G982" s="125">
        <v>9</v>
      </c>
    </row>
    <row r="983" spans="1:7" s="125" customFormat="1">
      <c r="A983" s="145" t="s">
        <v>2325</v>
      </c>
      <c r="B983" s="146" t="s">
        <v>2326</v>
      </c>
      <c r="C983" s="147" t="s">
        <v>216</v>
      </c>
      <c r="D983" s="148">
        <v>179.16</v>
      </c>
      <c r="E983" s="148">
        <v>4.0199999999999996</v>
      </c>
      <c r="F983" s="148">
        <v>183.18</v>
      </c>
      <c r="G983" s="125">
        <v>9</v>
      </c>
    </row>
    <row r="984" spans="1:7" s="125" customFormat="1">
      <c r="A984" s="145" t="s">
        <v>2327</v>
      </c>
      <c r="B984" s="146" t="s">
        <v>2328</v>
      </c>
      <c r="C984" s="147"/>
      <c r="D984" s="148"/>
      <c r="E984" s="148"/>
      <c r="F984" s="148"/>
      <c r="G984" s="125">
        <v>5</v>
      </c>
    </row>
    <row r="985" spans="1:7" s="125" customFormat="1">
      <c r="A985" s="145" t="s">
        <v>2329</v>
      </c>
      <c r="B985" s="146" t="s">
        <v>2330</v>
      </c>
      <c r="C985" s="147" t="s">
        <v>216</v>
      </c>
      <c r="D985" s="148">
        <v>79.81</v>
      </c>
      <c r="E985" s="148">
        <v>6.7</v>
      </c>
      <c r="F985" s="148">
        <v>86.51</v>
      </c>
      <c r="G985" s="125">
        <v>9</v>
      </c>
    </row>
    <row r="986" spans="1:7" s="125" customFormat="1">
      <c r="A986" s="145" t="s">
        <v>2331</v>
      </c>
      <c r="B986" s="146" t="s">
        <v>2332</v>
      </c>
      <c r="C986" s="147" t="s">
        <v>31</v>
      </c>
      <c r="D986" s="148">
        <v>36.93</v>
      </c>
      <c r="E986" s="148">
        <v>1.68</v>
      </c>
      <c r="F986" s="148">
        <v>38.61</v>
      </c>
      <c r="G986" s="125">
        <v>9</v>
      </c>
    </row>
    <row r="987" spans="1:7" s="125" customFormat="1">
      <c r="A987" s="145" t="s">
        <v>2333</v>
      </c>
      <c r="B987" s="146" t="s">
        <v>2334</v>
      </c>
      <c r="C987" s="147" t="s">
        <v>31</v>
      </c>
      <c r="D987" s="148">
        <v>75.06</v>
      </c>
      <c r="E987" s="148">
        <v>2.0099999999999998</v>
      </c>
      <c r="F987" s="148">
        <v>77.069999999999993</v>
      </c>
      <c r="G987" s="125">
        <v>9</v>
      </c>
    </row>
    <row r="988" spans="1:7" s="125" customFormat="1">
      <c r="A988" s="145" t="s">
        <v>2335</v>
      </c>
      <c r="B988" s="146" t="s">
        <v>2336</v>
      </c>
      <c r="C988" s="147" t="s">
        <v>31</v>
      </c>
      <c r="D988" s="148">
        <v>72.3</v>
      </c>
      <c r="E988" s="148">
        <v>2.0099999999999998</v>
      </c>
      <c r="F988" s="148">
        <v>74.31</v>
      </c>
      <c r="G988" s="125">
        <v>9</v>
      </c>
    </row>
    <row r="989" spans="1:7" s="125" customFormat="1">
      <c r="A989" s="145" t="s">
        <v>2337</v>
      </c>
      <c r="B989" s="146" t="s">
        <v>2338</v>
      </c>
      <c r="C989" s="147" t="s">
        <v>31</v>
      </c>
      <c r="D989" s="148">
        <v>36.69</v>
      </c>
      <c r="E989" s="148">
        <v>3.35</v>
      </c>
      <c r="F989" s="148">
        <v>40.04</v>
      </c>
      <c r="G989" s="125">
        <v>9</v>
      </c>
    </row>
    <row r="990" spans="1:7" s="125" customFormat="1">
      <c r="A990" s="145" t="s">
        <v>2339</v>
      </c>
      <c r="B990" s="146" t="s">
        <v>2340</v>
      </c>
      <c r="C990" s="147" t="s">
        <v>31</v>
      </c>
      <c r="D990" s="148">
        <v>51.1</v>
      </c>
      <c r="E990" s="148"/>
      <c r="F990" s="148">
        <v>51.1</v>
      </c>
      <c r="G990" s="125">
        <v>9</v>
      </c>
    </row>
    <row r="991" spans="1:7" s="125" customFormat="1" ht="30">
      <c r="A991" s="145" t="s">
        <v>2341</v>
      </c>
      <c r="B991" s="146" t="s">
        <v>2342</v>
      </c>
      <c r="C991" s="147" t="s">
        <v>216</v>
      </c>
      <c r="D991" s="148">
        <v>265.79000000000002</v>
      </c>
      <c r="E991" s="148"/>
      <c r="F991" s="148">
        <v>265.79000000000002</v>
      </c>
      <c r="G991" s="125">
        <v>9</v>
      </c>
    </row>
    <row r="992" spans="1:7" s="125" customFormat="1">
      <c r="A992" s="145" t="s">
        <v>2343</v>
      </c>
      <c r="B992" s="146" t="s">
        <v>2344</v>
      </c>
      <c r="C992" s="147"/>
      <c r="D992" s="148"/>
      <c r="E992" s="148"/>
      <c r="F992" s="148"/>
      <c r="G992" s="125">
        <v>5</v>
      </c>
    </row>
    <row r="993" spans="1:7" s="125" customFormat="1">
      <c r="A993" s="145" t="s">
        <v>2345</v>
      </c>
      <c r="B993" s="146" t="s">
        <v>2346</v>
      </c>
      <c r="C993" s="147" t="s">
        <v>216</v>
      </c>
      <c r="D993" s="148">
        <v>27.44</v>
      </c>
      <c r="E993" s="148">
        <v>47.04</v>
      </c>
      <c r="F993" s="148">
        <v>74.48</v>
      </c>
      <c r="G993" s="125">
        <v>9</v>
      </c>
    </row>
    <row r="994" spans="1:7" s="125" customFormat="1" ht="30">
      <c r="A994" s="145" t="s">
        <v>2347</v>
      </c>
      <c r="B994" s="146" t="s">
        <v>2348</v>
      </c>
      <c r="C994" s="147" t="s">
        <v>31</v>
      </c>
      <c r="D994" s="148">
        <v>69.3</v>
      </c>
      <c r="E994" s="148">
        <v>16.75</v>
      </c>
      <c r="F994" s="148">
        <v>86.05</v>
      </c>
      <c r="G994" s="125">
        <v>9</v>
      </c>
    </row>
    <row r="995" spans="1:7" s="125" customFormat="1" ht="30">
      <c r="A995" s="145" t="s">
        <v>2349</v>
      </c>
      <c r="B995" s="146" t="s">
        <v>2350</v>
      </c>
      <c r="C995" s="147" t="s">
        <v>31</v>
      </c>
      <c r="D995" s="148">
        <v>10.199999999999999</v>
      </c>
      <c r="E995" s="148"/>
      <c r="F995" s="148">
        <v>10.199999999999999</v>
      </c>
      <c r="G995" s="125">
        <v>9</v>
      </c>
    </row>
    <row r="996" spans="1:7" s="125" customFormat="1">
      <c r="A996" s="145" t="s">
        <v>2351</v>
      </c>
      <c r="B996" s="146" t="s">
        <v>2352</v>
      </c>
      <c r="C996" s="147" t="s">
        <v>216</v>
      </c>
      <c r="D996" s="148">
        <v>140.03</v>
      </c>
      <c r="E996" s="148">
        <v>16.75</v>
      </c>
      <c r="F996" s="148">
        <v>156.78</v>
      </c>
      <c r="G996" s="125">
        <v>9</v>
      </c>
    </row>
    <row r="997" spans="1:7" s="125" customFormat="1">
      <c r="A997" s="145" t="s">
        <v>2353</v>
      </c>
      <c r="B997" s="146" t="s">
        <v>2354</v>
      </c>
      <c r="C997" s="147" t="s">
        <v>216</v>
      </c>
      <c r="D997" s="148">
        <v>10.210000000000001</v>
      </c>
      <c r="E997" s="148">
        <v>18.45</v>
      </c>
      <c r="F997" s="148">
        <v>28.66</v>
      </c>
      <c r="G997" s="125">
        <v>9</v>
      </c>
    </row>
    <row r="998" spans="1:7" s="125" customFormat="1">
      <c r="A998" s="145" t="s">
        <v>2355</v>
      </c>
      <c r="B998" s="146" t="s">
        <v>2356</v>
      </c>
      <c r="C998" s="147"/>
      <c r="D998" s="148"/>
      <c r="E998" s="148"/>
      <c r="F998" s="148"/>
      <c r="G998" s="125">
        <v>5</v>
      </c>
    </row>
    <row r="999" spans="1:7" s="125" customFormat="1">
      <c r="A999" s="145" t="s">
        <v>2357</v>
      </c>
      <c r="B999" s="146" t="s">
        <v>2358</v>
      </c>
      <c r="C999" s="147" t="s">
        <v>216</v>
      </c>
      <c r="D999" s="148">
        <v>38.75</v>
      </c>
      <c r="E999" s="148"/>
      <c r="F999" s="148">
        <v>38.75</v>
      </c>
      <c r="G999" s="125">
        <v>9</v>
      </c>
    </row>
    <row r="1000" spans="1:7" s="125" customFormat="1" ht="30">
      <c r="A1000" s="145" t="s">
        <v>2359</v>
      </c>
      <c r="B1000" s="146" t="s">
        <v>2360</v>
      </c>
      <c r="C1000" s="147" t="s">
        <v>216</v>
      </c>
      <c r="D1000" s="148">
        <v>35.479999999999997</v>
      </c>
      <c r="E1000" s="148"/>
      <c r="F1000" s="148">
        <v>35.479999999999997</v>
      </c>
      <c r="G1000" s="125">
        <v>9</v>
      </c>
    </row>
    <row r="1001" spans="1:7" s="125" customFormat="1" ht="30">
      <c r="A1001" s="145" t="s">
        <v>2361</v>
      </c>
      <c r="B1001" s="146" t="s">
        <v>2362</v>
      </c>
      <c r="C1001" s="147" t="s">
        <v>31</v>
      </c>
      <c r="D1001" s="148">
        <v>34.78</v>
      </c>
      <c r="E1001" s="148"/>
      <c r="F1001" s="148">
        <v>34.78</v>
      </c>
      <c r="G1001" s="125">
        <v>9</v>
      </c>
    </row>
    <row r="1002" spans="1:7" s="125" customFormat="1">
      <c r="A1002" s="145" t="s">
        <v>2363</v>
      </c>
      <c r="B1002" s="146" t="s">
        <v>2364</v>
      </c>
      <c r="C1002" s="147" t="s">
        <v>31</v>
      </c>
      <c r="D1002" s="148">
        <v>24.72</v>
      </c>
      <c r="E1002" s="148"/>
      <c r="F1002" s="148">
        <v>24.72</v>
      </c>
      <c r="G1002" s="125">
        <v>9</v>
      </c>
    </row>
    <row r="1003" spans="1:7" s="125" customFormat="1" ht="30">
      <c r="A1003" s="145" t="s">
        <v>2365</v>
      </c>
      <c r="B1003" s="146" t="s">
        <v>2366</v>
      </c>
      <c r="C1003" s="147" t="s">
        <v>31</v>
      </c>
      <c r="D1003" s="148"/>
      <c r="E1003" s="148">
        <v>37.11</v>
      </c>
      <c r="F1003" s="148">
        <v>37.11</v>
      </c>
      <c r="G1003" s="125">
        <v>9</v>
      </c>
    </row>
    <row r="1004" spans="1:7" s="125" customFormat="1">
      <c r="A1004" s="145" t="s">
        <v>2367</v>
      </c>
      <c r="B1004" s="146" t="s">
        <v>2368</v>
      </c>
      <c r="C1004" s="147" t="s">
        <v>216</v>
      </c>
      <c r="D1004" s="148">
        <v>8.4600000000000009</v>
      </c>
      <c r="E1004" s="148">
        <v>18.899999999999999</v>
      </c>
      <c r="F1004" s="148">
        <v>27.36</v>
      </c>
      <c r="G1004" s="125">
        <v>9</v>
      </c>
    </row>
    <row r="1005" spans="1:7" s="125" customFormat="1">
      <c r="A1005" s="145" t="s">
        <v>2369</v>
      </c>
      <c r="B1005" s="146" t="s">
        <v>2370</v>
      </c>
      <c r="C1005" s="147" t="s">
        <v>216</v>
      </c>
      <c r="D1005" s="148">
        <v>16.43</v>
      </c>
      <c r="E1005" s="148">
        <v>18.899999999999999</v>
      </c>
      <c r="F1005" s="148">
        <v>35.33</v>
      </c>
      <c r="G1005" s="125">
        <v>9</v>
      </c>
    </row>
    <row r="1006" spans="1:7" s="125" customFormat="1">
      <c r="A1006" s="145" t="s">
        <v>2371</v>
      </c>
      <c r="B1006" s="146" t="s">
        <v>2372</v>
      </c>
      <c r="C1006" s="147" t="s">
        <v>31</v>
      </c>
      <c r="D1006" s="148">
        <v>4.51</v>
      </c>
      <c r="E1006" s="148">
        <v>9.86</v>
      </c>
      <c r="F1006" s="148">
        <v>14.37</v>
      </c>
      <c r="G1006" s="125">
        <v>9</v>
      </c>
    </row>
    <row r="1007" spans="1:7" s="125" customFormat="1">
      <c r="A1007" s="145" t="s">
        <v>2373</v>
      </c>
      <c r="B1007" s="146" t="s">
        <v>2374</v>
      </c>
      <c r="C1007" s="147" t="s">
        <v>31</v>
      </c>
      <c r="D1007" s="148">
        <v>8.76</v>
      </c>
      <c r="E1007" s="148">
        <v>9.86</v>
      </c>
      <c r="F1007" s="148">
        <v>18.62</v>
      </c>
      <c r="G1007" s="125">
        <v>9</v>
      </c>
    </row>
    <row r="1008" spans="1:7" s="125" customFormat="1">
      <c r="A1008" s="145" t="s">
        <v>2375</v>
      </c>
      <c r="B1008" s="146" t="s">
        <v>2376</v>
      </c>
      <c r="C1008" s="147"/>
      <c r="D1008" s="148"/>
      <c r="E1008" s="148"/>
      <c r="F1008" s="148"/>
      <c r="G1008" s="125">
        <v>2</v>
      </c>
    </row>
    <row r="1009" spans="1:7" s="125" customFormat="1">
      <c r="A1009" s="145" t="s">
        <v>2377</v>
      </c>
      <c r="B1009" s="146" t="s">
        <v>2378</v>
      </c>
      <c r="C1009" s="147"/>
      <c r="D1009" s="148"/>
      <c r="E1009" s="148"/>
      <c r="F1009" s="148"/>
      <c r="G1009" s="125">
        <v>5</v>
      </c>
    </row>
    <row r="1010" spans="1:7" s="125" customFormat="1" ht="30">
      <c r="A1010" s="145" t="s">
        <v>2379</v>
      </c>
      <c r="B1010" s="146" t="s">
        <v>2380</v>
      </c>
      <c r="C1010" s="147" t="s">
        <v>216</v>
      </c>
      <c r="D1010" s="148">
        <v>61.78</v>
      </c>
      <c r="E1010" s="148">
        <v>10.68</v>
      </c>
      <c r="F1010" s="148">
        <v>72.459999999999994</v>
      </c>
      <c r="G1010" s="125">
        <v>9</v>
      </c>
    </row>
    <row r="1011" spans="1:7" s="125" customFormat="1">
      <c r="A1011" s="145" t="s">
        <v>2381</v>
      </c>
      <c r="B1011" s="146" t="s">
        <v>2382</v>
      </c>
      <c r="C1011" s="147"/>
      <c r="D1011" s="148"/>
      <c r="E1011" s="148"/>
      <c r="F1011" s="148"/>
      <c r="G1011" s="125">
        <v>5</v>
      </c>
    </row>
    <row r="1012" spans="1:7" s="125" customFormat="1" ht="45">
      <c r="A1012" s="145" t="s">
        <v>2383</v>
      </c>
      <c r="B1012" s="146" t="s">
        <v>2384</v>
      </c>
      <c r="C1012" s="147" t="s">
        <v>216</v>
      </c>
      <c r="D1012" s="148">
        <v>15.39</v>
      </c>
      <c r="E1012" s="148">
        <v>12.65</v>
      </c>
      <c r="F1012" s="148">
        <v>28.04</v>
      </c>
      <c r="G1012" s="125">
        <v>9</v>
      </c>
    </row>
    <row r="1013" spans="1:7" s="125" customFormat="1" ht="45">
      <c r="A1013" s="145" t="s">
        <v>2385</v>
      </c>
      <c r="B1013" s="146" t="s">
        <v>2386</v>
      </c>
      <c r="C1013" s="147" t="s">
        <v>31</v>
      </c>
      <c r="D1013" s="148">
        <v>2.4500000000000002</v>
      </c>
      <c r="E1013" s="148">
        <v>1.01</v>
      </c>
      <c r="F1013" s="148">
        <v>3.46</v>
      </c>
      <c r="G1013" s="125">
        <v>9</v>
      </c>
    </row>
    <row r="1014" spans="1:7" s="125" customFormat="1" ht="45">
      <c r="A1014" s="145" t="s">
        <v>2387</v>
      </c>
      <c r="B1014" s="146" t="s">
        <v>2388</v>
      </c>
      <c r="C1014" s="147" t="s">
        <v>216</v>
      </c>
      <c r="D1014" s="148">
        <v>148.91</v>
      </c>
      <c r="E1014" s="148">
        <v>12.65</v>
      </c>
      <c r="F1014" s="148">
        <v>161.56</v>
      </c>
      <c r="G1014" s="125">
        <v>9</v>
      </c>
    </row>
    <row r="1015" spans="1:7" s="125" customFormat="1" ht="60">
      <c r="A1015" s="145" t="s">
        <v>2389</v>
      </c>
      <c r="B1015" s="146" t="s">
        <v>2390</v>
      </c>
      <c r="C1015" s="147" t="s">
        <v>31</v>
      </c>
      <c r="D1015" s="148">
        <v>25.09</v>
      </c>
      <c r="E1015" s="148">
        <v>1.01</v>
      </c>
      <c r="F1015" s="148">
        <v>26.1</v>
      </c>
      <c r="G1015" s="125">
        <v>9</v>
      </c>
    </row>
    <row r="1016" spans="1:7" s="125" customFormat="1" ht="45">
      <c r="A1016" s="145" t="s">
        <v>2391</v>
      </c>
      <c r="B1016" s="146" t="s">
        <v>2392</v>
      </c>
      <c r="C1016" s="147" t="s">
        <v>216</v>
      </c>
      <c r="D1016" s="148">
        <v>30.69</v>
      </c>
      <c r="E1016" s="148">
        <v>12.65</v>
      </c>
      <c r="F1016" s="148">
        <v>43.34</v>
      </c>
      <c r="G1016" s="125">
        <v>9</v>
      </c>
    </row>
    <row r="1017" spans="1:7" s="125" customFormat="1" ht="45">
      <c r="A1017" s="145" t="s">
        <v>2393</v>
      </c>
      <c r="B1017" s="146" t="s">
        <v>2394</v>
      </c>
      <c r="C1017" s="147" t="s">
        <v>31</v>
      </c>
      <c r="D1017" s="148">
        <v>4.88</v>
      </c>
      <c r="E1017" s="148">
        <v>1.01</v>
      </c>
      <c r="F1017" s="148">
        <v>5.89</v>
      </c>
      <c r="G1017" s="125">
        <v>9</v>
      </c>
    </row>
    <row r="1018" spans="1:7" s="125" customFormat="1" ht="30">
      <c r="A1018" s="145" t="s">
        <v>297</v>
      </c>
      <c r="B1018" s="146" t="s">
        <v>2395</v>
      </c>
      <c r="C1018" s="147" t="s">
        <v>216</v>
      </c>
      <c r="D1018" s="148">
        <v>9.93</v>
      </c>
      <c r="E1018" s="148">
        <v>53.15</v>
      </c>
      <c r="F1018" s="148">
        <v>63.08</v>
      </c>
      <c r="G1018" s="125">
        <v>9</v>
      </c>
    </row>
    <row r="1019" spans="1:7" s="125" customFormat="1" ht="30">
      <c r="A1019" s="145" t="s">
        <v>2396</v>
      </c>
      <c r="B1019" s="146" t="s">
        <v>2397</v>
      </c>
      <c r="C1019" s="147" t="s">
        <v>216</v>
      </c>
      <c r="D1019" s="148">
        <v>1.1000000000000001</v>
      </c>
      <c r="E1019" s="148">
        <v>8.44</v>
      </c>
      <c r="F1019" s="148">
        <v>9.5399999999999991</v>
      </c>
      <c r="G1019" s="125">
        <v>9</v>
      </c>
    </row>
    <row r="1020" spans="1:7" s="125" customFormat="1" ht="30">
      <c r="A1020" s="145" t="s">
        <v>2398</v>
      </c>
      <c r="B1020" s="146" t="s">
        <v>2399</v>
      </c>
      <c r="C1020" s="147" t="s">
        <v>216</v>
      </c>
      <c r="D1020" s="148">
        <v>2.21</v>
      </c>
      <c r="E1020" s="148">
        <v>8.44</v>
      </c>
      <c r="F1020" s="148">
        <v>10.65</v>
      </c>
      <c r="G1020" s="125">
        <v>9</v>
      </c>
    </row>
    <row r="1021" spans="1:7" s="125" customFormat="1" ht="30">
      <c r="A1021" s="145" t="s">
        <v>2400</v>
      </c>
      <c r="B1021" s="146" t="s">
        <v>2401</v>
      </c>
      <c r="C1021" s="147" t="s">
        <v>216</v>
      </c>
      <c r="D1021" s="148">
        <v>2.19</v>
      </c>
      <c r="E1021" s="148">
        <v>8.44</v>
      </c>
      <c r="F1021" s="148">
        <v>10.63</v>
      </c>
      <c r="G1021" s="125">
        <v>9</v>
      </c>
    </row>
    <row r="1022" spans="1:7" s="125" customFormat="1" ht="30">
      <c r="A1022" s="145" t="s">
        <v>2402</v>
      </c>
      <c r="B1022" s="146" t="s">
        <v>2403</v>
      </c>
      <c r="C1022" s="147" t="s">
        <v>216</v>
      </c>
      <c r="D1022" s="148">
        <v>5.53</v>
      </c>
      <c r="E1022" s="148">
        <v>8.44</v>
      </c>
      <c r="F1022" s="148">
        <v>13.97</v>
      </c>
      <c r="G1022" s="125">
        <v>9</v>
      </c>
    </row>
    <row r="1023" spans="1:7" s="125" customFormat="1" ht="30">
      <c r="A1023" s="145" t="s">
        <v>2404</v>
      </c>
      <c r="B1023" s="146" t="s">
        <v>2405</v>
      </c>
      <c r="C1023" s="147" t="s">
        <v>31</v>
      </c>
      <c r="D1023" s="148">
        <v>0.11</v>
      </c>
      <c r="E1023" s="148">
        <v>0.95</v>
      </c>
      <c r="F1023" s="148">
        <v>1.06</v>
      </c>
      <c r="G1023" s="125">
        <v>9</v>
      </c>
    </row>
    <row r="1024" spans="1:7" s="125" customFormat="1" ht="45">
      <c r="A1024" s="145" t="s">
        <v>2406</v>
      </c>
      <c r="B1024" s="146" t="s">
        <v>2407</v>
      </c>
      <c r="C1024" s="147" t="s">
        <v>31</v>
      </c>
      <c r="D1024" s="148">
        <v>0.22</v>
      </c>
      <c r="E1024" s="148">
        <v>0.95</v>
      </c>
      <c r="F1024" s="148">
        <v>1.17</v>
      </c>
      <c r="G1024" s="125">
        <v>9</v>
      </c>
    </row>
    <row r="1025" spans="1:7" s="125" customFormat="1" ht="30">
      <c r="A1025" s="145" t="s">
        <v>2408</v>
      </c>
      <c r="B1025" s="146" t="s">
        <v>2409</v>
      </c>
      <c r="C1025" s="147" t="s">
        <v>31</v>
      </c>
      <c r="D1025" s="148">
        <v>0.22</v>
      </c>
      <c r="E1025" s="148">
        <v>0.95</v>
      </c>
      <c r="F1025" s="148">
        <v>1.17</v>
      </c>
      <c r="G1025" s="125">
        <v>9</v>
      </c>
    </row>
    <row r="1026" spans="1:7" s="125" customFormat="1" ht="45">
      <c r="A1026" s="145" t="s">
        <v>2410</v>
      </c>
      <c r="B1026" s="146" t="s">
        <v>2411</v>
      </c>
      <c r="C1026" s="147" t="s">
        <v>31</v>
      </c>
      <c r="D1026" s="148">
        <v>0.55000000000000004</v>
      </c>
      <c r="E1026" s="148">
        <v>0.95</v>
      </c>
      <c r="F1026" s="148">
        <v>1.5</v>
      </c>
      <c r="G1026" s="125">
        <v>9</v>
      </c>
    </row>
    <row r="1027" spans="1:7" s="125" customFormat="1">
      <c r="A1027" s="145" t="s">
        <v>2412</v>
      </c>
      <c r="B1027" s="146" t="s">
        <v>2413</v>
      </c>
      <c r="C1027" s="147"/>
      <c r="D1027" s="148"/>
      <c r="E1027" s="148"/>
      <c r="F1027" s="148"/>
      <c r="G1027" s="125">
        <v>5</v>
      </c>
    </row>
    <row r="1028" spans="1:7" s="125" customFormat="1" ht="45">
      <c r="A1028" s="145" t="s">
        <v>2414</v>
      </c>
      <c r="B1028" s="146" t="s">
        <v>2415</v>
      </c>
      <c r="C1028" s="147" t="s">
        <v>216</v>
      </c>
      <c r="D1028" s="148">
        <v>123.35</v>
      </c>
      <c r="E1028" s="148">
        <v>12.65</v>
      </c>
      <c r="F1028" s="148">
        <v>136</v>
      </c>
      <c r="G1028" s="125">
        <v>9</v>
      </c>
    </row>
    <row r="1029" spans="1:7" s="125" customFormat="1" ht="45">
      <c r="A1029" s="145" t="s">
        <v>2416</v>
      </c>
      <c r="B1029" s="146" t="s">
        <v>2417</v>
      </c>
      <c r="C1029" s="147" t="s">
        <v>216</v>
      </c>
      <c r="D1029" s="148">
        <v>158.31</v>
      </c>
      <c r="E1029" s="148">
        <v>12.65</v>
      </c>
      <c r="F1029" s="148">
        <v>170.96</v>
      </c>
      <c r="G1029" s="125">
        <v>9</v>
      </c>
    </row>
    <row r="1030" spans="1:7" s="125" customFormat="1" ht="45">
      <c r="A1030" s="145" t="s">
        <v>2418</v>
      </c>
      <c r="B1030" s="146" t="s">
        <v>2419</v>
      </c>
      <c r="C1030" s="147" t="s">
        <v>216</v>
      </c>
      <c r="D1030" s="148">
        <v>196.84</v>
      </c>
      <c r="E1030" s="148">
        <v>12.65</v>
      </c>
      <c r="F1030" s="148">
        <v>209.49</v>
      </c>
      <c r="G1030" s="125">
        <v>9</v>
      </c>
    </row>
    <row r="1031" spans="1:7" s="125" customFormat="1" ht="45">
      <c r="A1031" s="145" t="s">
        <v>2420</v>
      </c>
      <c r="B1031" s="146" t="s">
        <v>2421</v>
      </c>
      <c r="C1031" s="147" t="s">
        <v>31</v>
      </c>
      <c r="D1031" s="148">
        <v>41.73</v>
      </c>
      <c r="E1031" s="148">
        <v>1.27</v>
      </c>
      <c r="F1031" s="148">
        <v>43</v>
      </c>
      <c r="G1031" s="125">
        <v>9</v>
      </c>
    </row>
    <row r="1032" spans="1:7" s="125" customFormat="1" ht="60">
      <c r="A1032" s="145" t="s">
        <v>2422</v>
      </c>
      <c r="B1032" s="146" t="s">
        <v>2423</v>
      </c>
      <c r="C1032" s="147" t="s">
        <v>216</v>
      </c>
      <c r="D1032" s="148">
        <v>263.63</v>
      </c>
      <c r="E1032" s="148">
        <v>12.65</v>
      </c>
      <c r="F1032" s="148">
        <v>276.27999999999997</v>
      </c>
      <c r="G1032" s="125">
        <v>9</v>
      </c>
    </row>
    <row r="1033" spans="1:7" s="125" customFormat="1" ht="60">
      <c r="A1033" s="145" t="s">
        <v>2424</v>
      </c>
      <c r="B1033" s="146" t="s">
        <v>2425</v>
      </c>
      <c r="C1033" s="147" t="s">
        <v>31</v>
      </c>
      <c r="D1033" s="148">
        <v>49.93</v>
      </c>
      <c r="E1033" s="148">
        <v>1.27</v>
      </c>
      <c r="F1033" s="148">
        <v>51.2</v>
      </c>
      <c r="G1033" s="125">
        <v>9</v>
      </c>
    </row>
    <row r="1034" spans="1:7" s="125" customFormat="1" ht="45">
      <c r="A1034" s="145" t="s">
        <v>2426</v>
      </c>
      <c r="B1034" s="146" t="s">
        <v>2427</v>
      </c>
      <c r="C1034" s="147" t="s">
        <v>216</v>
      </c>
      <c r="D1034" s="148">
        <v>36.020000000000003</v>
      </c>
      <c r="E1034" s="148">
        <v>8.44</v>
      </c>
      <c r="F1034" s="148">
        <v>44.46</v>
      </c>
      <c r="G1034" s="125">
        <v>9</v>
      </c>
    </row>
    <row r="1035" spans="1:7" s="125" customFormat="1" ht="45">
      <c r="A1035" s="145" t="s">
        <v>2428</v>
      </c>
      <c r="B1035" s="146" t="s">
        <v>2429</v>
      </c>
      <c r="C1035" s="147" t="s">
        <v>216</v>
      </c>
      <c r="D1035" s="148">
        <v>27.24</v>
      </c>
      <c r="E1035" s="148">
        <v>8.44</v>
      </c>
      <c r="F1035" s="148">
        <v>35.68</v>
      </c>
      <c r="G1035" s="125">
        <v>9</v>
      </c>
    </row>
    <row r="1036" spans="1:7" s="125" customFormat="1" ht="45">
      <c r="A1036" s="145" t="s">
        <v>2430</v>
      </c>
      <c r="B1036" s="146" t="s">
        <v>2431</v>
      </c>
      <c r="C1036" s="147" t="s">
        <v>216</v>
      </c>
      <c r="D1036" s="148">
        <v>60.04</v>
      </c>
      <c r="E1036" s="148">
        <v>8.44</v>
      </c>
      <c r="F1036" s="148">
        <v>68.48</v>
      </c>
      <c r="G1036" s="125">
        <v>9</v>
      </c>
    </row>
    <row r="1037" spans="1:7" s="125" customFormat="1" ht="45">
      <c r="A1037" s="145" t="s">
        <v>2432</v>
      </c>
      <c r="B1037" s="146" t="s">
        <v>2433</v>
      </c>
      <c r="C1037" s="147" t="s">
        <v>216</v>
      </c>
      <c r="D1037" s="148">
        <v>45.4</v>
      </c>
      <c r="E1037" s="148">
        <v>8.44</v>
      </c>
      <c r="F1037" s="148">
        <v>53.84</v>
      </c>
      <c r="G1037" s="125">
        <v>9</v>
      </c>
    </row>
    <row r="1038" spans="1:7" s="125" customFormat="1" ht="60">
      <c r="A1038" s="145" t="s">
        <v>2434</v>
      </c>
      <c r="B1038" s="146" t="s">
        <v>2435</v>
      </c>
      <c r="C1038" s="147" t="s">
        <v>216</v>
      </c>
      <c r="D1038" s="148">
        <v>47.14</v>
      </c>
      <c r="E1038" s="148">
        <v>8.44</v>
      </c>
      <c r="F1038" s="148">
        <v>55.58</v>
      </c>
      <c r="G1038" s="125">
        <v>9</v>
      </c>
    </row>
    <row r="1039" spans="1:7" s="125" customFormat="1" ht="45">
      <c r="A1039" s="145" t="s">
        <v>2436</v>
      </c>
      <c r="B1039" s="146" t="s">
        <v>2437</v>
      </c>
      <c r="C1039" s="147" t="s">
        <v>31</v>
      </c>
      <c r="D1039" s="148">
        <v>3.6</v>
      </c>
      <c r="E1039" s="148">
        <v>0.85</v>
      </c>
      <c r="F1039" s="148">
        <v>4.45</v>
      </c>
      <c r="G1039" s="125">
        <v>9</v>
      </c>
    </row>
    <row r="1040" spans="1:7" s="125" customFormat="1" ht="45">
      <c r="A1040" s="145" t="s">
        <v>2438</v>
      </c>
      <c r="B1040" s="146" t="s">
        <v>2439</v>
      </c>
      <c r="C1040" s="147" t="s">
        <v>31</v>
      </c>
      <c r="D1040" s="148">
        <v>2.72</v>
      </c>
      <c r="E1040" s="148">
        <v>0.85</v>
      </c>
      <c r="F1040" s="148">
        <v>3.57</v>
      </c>
      <c r="G1040" s="125">
        <v>9</v>
      </c>
    </row>
    <row r="1041" spans="1:7" s="125" customFormat="1">
      <c r="A1041" s="145" t="s">
        <v>2440</v>
      </c>
      <c r="B1041" s="146" t="s">
        <v>2441</v>
      </c>
      <c r="C1041" s="147"/>
      <c r="D1041" s="148"/>
      <c r="E1041" s="148"/>
      <c r="F1041" s="148"/>
      <c r="G1041" s="125">
        <v>5</v>
      </c>
    </row>
    <row r="1042" spans="1:7" s="125" customFormat="1" ht="45">
      <c r="A1042" s="145" t="s">
        <v>2442</v>
      </c>
      <c r="B1042" s="146" t="s">
        <v>2443</v>
      </c>
      <c r="C1042" s="147" t="s">
        <v>216</v>
      </c>
      <c r="D1042" s="148">
        <v>99.98</v>
      </c>
      <c r="E1042" s="148">
        <v>33.4</v>
      </c>
      <c r="F1042" s="148">
        <v>133.38</v>
      </c>
      <c r="G1042" s="125">
        <v>9</v>
      </c>
    </row>
    <row r="1043" spans="1:7" s="125" customFormat="1" ht="45">
      <c r="A1043" s="145" t="s">
        <v>2444</v>
      </c>
      <c r="B1043" s="146" t="s">
        <v>2445</v>
      </c>
      <c r="C1043" s="147" t="s">
        <v>31</v>
      </c>
      <c r="D1043" s="148">
        <v>17.78</v>
      </c>
      <c r="E1043" s="148">
        <v>9.2799999999999994</v>
      </c>
      <c r="F1043" s="148">
        <v>27.06</v>
      </c>
      <c r="G1043" s="125">
        <v>9</v>
      </c>
    </row>
    <row r="1044" spans="1:7" s="125" customFormat="1" ht="45">
      <c r="A1044" s="145" t="s">
        <v>2446</v>
      </c>
      <c r="B1044" s="146" t="s">
        <v>2447</v>
      </c>
      <c r="C1044" s="147" t="s">
        <v>216</v>
      </c>
      <c r="D1044" s="148">
        <v>146.6</v>
      </c>
      <c r="E1044" s="148">
        <v>33.4</v>
      </c>
      <c r="F1044" s="148">
        <v>180</v>
      </c>
      <c r="G1044" s="125">
        <v>9</v>
      </c>
    </row>
    <row r="1045" spans="1:7" s="125" customFormat="1" ht="45">
      <c r="A1045" s="145" t="s">
        <v>2448</v>
      </c>
      <c r="B1045" s="146" t="s">
        <v>2449</v>
      </c>
      <c r="C1045" s="147" t="s">
        <v>31</v>
      </c>
      <c r="D1045" s="148">
        <v>25.9</v>
      </c>
      <c r="E1045" s="148">
        <v>9.2799999999999994</v>
      </c>
      <c r="F1045" s="148">
        <v>35.18</v>
      </c>
      <c r="G1045" s="125">
        <v>9</v>
      </c>
    </row>
    <row r="1046" spans="1:7" s="125" customFormat="1" ht="60">
      <c r="A1046" s="145" t="s">
        <v>2450</v>
      </c>
      <c r="B1046" s="146" t="s">
        <v>2451</v>
      </c>
      <c r="C1046" s="147" t="s">
        <v>216</v>
      </c>
      <c r="D1046" s="148">
        <v>86.13</v>
      </c>
      <c r="E1046" s="148">
        <v>33.4</v>
      </c>
      <c r="F1046" s="148">
        <v>119.53</v>
      </c>
      <c r="G1046" s="125">
        <v>9</v>
      </c>
    </row>
    <row r="1047" spans="1:7" s="125" customFormat="1" ht="60">
      <c r="A1047" s="145" t="s">
        <v>2452</v>
      </c>
      <c r="B1047" s="146" t="s">
        <v>2453</v>
      </c>
      <c r="C1047" s="147" t="s">
        <v>31</v>
      </c>
      <c r="D1047" s="148">
        <v>15.37</v>
      </c>
      <c r="E1047" s="148">
        <v>9.2799999999999994</v>
      </c>
      <c r="F1047" s="148">
        <v>24.65</v>
      </c>
      <c r="G1047" s="125">
        <v>9</v>
      </c>
    </row>
    <row r="1048" spans="1:7" s="125" customFormat="1" ht="45">
      <c r="A1048" s="145" t="s">
        <v>2454</v>
      </c>
      <c r="B1048" s="146" t="s">
        <v>2455</v>
      </c>
      <c r="C1048" s="147" t="s">
        <v>216</v>
      </c>
      <c r="D1048" s="148">
        <v>176.61</v>
      </c>
      <c r="E1048" s="148">
        <v>33.4</v>
      </c>
      <c r="F1048" s="148">
        <v>210.01</v>
      </c>
      <c r="G1048" s="125">
        <v>9</v>
      </c>
    </row>
    <row r="1049" spans="1:7" s="125" customFormat="1" ht="45">
      <c r="A1049" s="145" t="s">
        <v>2456</v>
      </c>
      <c r="B1049" s="146" t="s">
        <v>2457</v>
      </c>
      <c r="C1049" s="147" t="s">
        <v>31</v>
      </c>
      <c r="D1049" s="148">
        <v>31.33</v>
      </c>
      <c r="E1049" s="148">
        <v>9.2799999999999994</v>
      </c>
      <c r="F1049" s="148">
        <v>40.61</v>
      </c>
      <c r="G1049" s="125">
        <v>9</v>
      </c>
    </row>
    <row r="1050" spans="1:7" s="125" customFormat="1" ht="45">
      <c r="A1050" s="145" t="s">
        <v>2458</v>
      </c>
      <c r="B1050" s="146" t="s">
        <v>2459</v>
      </c>
      <c r="C1050" s="147" t="s">
        <v>216</v>
      </c>
      <c r="D1050" s="148">
        <v>127.6</v>
      </c>
      <c r="E1050" s="148">
        <v>33.4</v>
      </c>
      <c r="F1050" s="148">
        <v>161</v>
      </c>
      <c r="G1050" s="125">
        <v>9</v>
      </c>
    </row>
    <row r="1051" spans="1:7" s="125" customFormat="1" ht="45">
      <c r="A1051" s="145" t="s">
        <v>2460</v>
      </c>
      <c r="B1051" s="146" t="s">
        <v>2461</v>
      </c>
      <c r="C1051" s="147" t="s">
        <v>31</v>
      </c>
      <c r="D1051" s="148">
        <v>22.79</v>
      </c>
      <c r="E1051" s="148">
        <v>9.2799999999999994</v>
      </c>
      <c r="F1051" s="148">
        <v>32.07</v>
      </c>
      <c r="G1051" s="125">
        <v>9</v>
      </c>
    </row>
    <row r="1052" spans="1:7" s="125" customFormat="1" ht="60">
      <c r="A1052" s="145" t="s">
        <v>2462</v>
      </c>
      <c r="B1052" s="146" t="s">
        <v>2463</v>
      </c>
      <c r="C1052" s="147" t="s">
        <v>216</v>
      </c>
      <c r="D1052" s="148">
        <v>168.49</v>
      </c>
      <c r="E1052" s="148">
        <v>33.4</v>
      </c>
      <c r="F1052" s="148">
        <v>201.89</v>
      </c>
      <c r="G1052" s="125">
        <v>9</v>
      </c>
    </row>
    <row r="1053" spans="1:7" s="125" customFormat="1" ht="45">
      <c r="A1053" s="145" t="s">
        <v>2464</v>
      </c>
      <c r="B1053" s="146" t="s">
        <v>2465</v>
      </c>
      <c r="C1053" s="147" t="s">
        <v>31</v>
      </c>
      <c r="D1053" s="148">
        <v>29.91</v>
      </c>
      <c r="E1053" s="148">
        <v>9.2799999999999994</v>
      </c>
      <c r="F1053" s="148">
        <v>39.19</v>
      </c>
      <c r="G1053" s="125">
        <v>9</v>
      </c>
    </row>
    <row r="1054" spans="1:7" s="125" customFormat="1">
      <c r="A1054" s="145" t="s">
        <v>2466</v>
      </c>
      <c r="B1054" s="146" t="s">
        <v>2467</v>
      </c>
      <c r="C1054" s="147"/>
      <c r="D1054" s="148"/>
      <c r="E1054" s="148"/>
      <c r="F1054" s="148"/>
      <c r="G1054" s="125">
        <v>5</v>
      </c>
    </row>
    <row r="1055" spans="1:7" s="125" customFormat="1" ht="30">
      <c r="A1055" s="145" t="s">
        <v>2468</v>
      </c>
      <c r="B1055" s="146" t="s">
        <v>2469</v>
      </c>
      <c r="C1055" s="147" t="s">
        <v>216</v>
      </c>
      <c r="D1055" s="148">
        <v>103.41</v>
      </c>
      <c r="E1055" s="148">
        <v>18.920000000000002</v>
      </c>
      <c r="F1055" s="148">
        <v>122.33</v>
      </c>
      <c r="G1055" s="125">
        <v>9</v>
      </c>
    </row>
    <row r="1056" spans="1:7" s="125" customFormat="1" ht="30">
      <c r="A1056" s="145" t="s">
        <v>2470</v>
      </c>
      <c r="B1056" s="146" t="s">
        <v>2471</v>
      </c>
      <c r="C1056" s="147" t="s">
        <v>216</v>
      </c>
      <c r="D1056" s="148">
        <v>81.540000000000006</v>
      </c>
      <c r="E1056" s="148">
        <v>18.920000000000002</v>
      </c>
      <c r="F1056" s="148">
        <v>100.46</v>
      </c>
      <c r="G1056" s="125">
        <v>9</v>
      </c>
    </row>
    <row r="1057" spans="1:7" s="125" customFormat="1" ht="30">
      <c r="A1057" s="145" t="s">
        <v>2472</v>
      </c>
      <c r="B1057" s="146" t="s">
        <v>2473</v>
      </c>
      <c r="C1057" s="147" t="s">
        <v>216</v>
      </c>
      <c r="D1057" s="148">
        <v>92.81</v>
      </c>
      <c r="E1057" s="148">
        <v>18.920000000000002</v>
      </c>
      <c r="F1057" s="148">
        <v>111.73</v>
      </c>
      <c r="G1057" s="125">
        <v>9</v>
      </c>
    </row>
    <row r="1058" spans="1:7" s="125" customFormat="1" ht="30">
      <c r="A1058" s="145" t="s">
        <v>2474</v>
      </c>
      <c r="B1058" s="146" t="s">
        <v>2475</v>
      </c>
      <c r="C1058" s="147" t="s">
        <v>216</v>
      </c>
      <c r="D1058" s="148">
        <v>80.959999999999994</v>
      </c>
      <c r="E1058" s="148">
        <v>18.920000000000002</v>
      </c>
      <c r="F1058" s="148">
        <v>99.88</v>
      </c>
      <c r="G1058" s="125">
        <v>9</v>
      </c>
    </row>
    <row r="1059" spans="1:7" s="125" customFormat="1" ht="30">
      <c r="A1059" s="145" t="s">
        <v>2476</v>
      </c>
      <c r="B1059" s="146" t="s">
        <v>2477</v>
      </c>
      <c r="C1059" s="147" t="s">
        <v>216</v>
      </c>
      <c r="D1059" s="148">
        <v>130.5</v>
      </c>
      <c r="E1059" s="148">
        <v>18.920000000000002</v>
      </c>
      <c r="F1059" s="148">
        <v>149.41999999999999</v>
      </c>
      <c r="G1059" s="125">
        <v>9</v>
      </c>
    </row>
    <row r="1060" spans="1:7" s="125" customFormat="1">
      <c r="A1060" s="145" t="s">
        <v>2478</v>
      </c>
      <c r="B1060" s="146" t="s">
        <v>2479</v>
      </c>
      <c r="C1060" s="147"/>
      <c r="D1060" s="148"/>
      <c r="E1060" s="148"/>
      <c r="F1060" s="148"/>
      <c r="G1060" s="125">
        <v>5</v>
      </c>
    </row>
    <row r="1061" spans="1:7" s="125" customFormat="1" ht="45">
      <c r="A1061" s="145" t="s">
        <v>2480</v>
      </c>
      <c r="B1061" s="146" t="s">
        <v>2481</v>
      </c>
      <c r="C1061" s="147" t="s">
        <v>216</v>
      </c>
      <c r="D1061" s="148">
        <v>169.85</v>
      </c>
      <c r="E1061" s="148">
        <v>23.95</v>
      </c>
      <c r="F1061" s="148">
        <v>193.8</v>
      </c>
      <c r="G1061" s="125">
        <v>9</v>
      </c>
    </row>
    <row r="1062" spans="1:7" s="125" customFormat="1" ht="45">
      <c r="A1062" s="145" t="s">
        <v>2482</v>
      </c>
      <c r="B1062" s="146" t="s">
        <v>2483</v>
      </c>
      <c r="C1062" s="147" t="s">
        <v>216</v>
      </c>
      <c r="D1062" s="148">
        <v>288.10000000000002</v>
      </c>
      <c r="E1062" s="148">
        <v>23.95</v>
      </c>
      <c r="F1062" s="148">
        <v>312.05</v>
      </c>
      <c r="G1062" s="125">
        <v>9</v>
      </c>
    </row>
    <row r="1063" spans="1:7" s="125" customFormat="1" ht="45">
      <c r="A1063" s="145" t="s">
        <v>2484</v>
      </c>
      <c r="B1063" s="146" t="s">
        <v>2485</v>
      </c>
      <c r="C1063" s="147" t="s">
        <v>216</v>
      </c>
      <c r="D1063" s="148">
        <v>341.09</v>
      </c>
      <c r="E1063" s="148">
        <v>23.95</v>
      </c>
      <c r="F1063" s="148">
        <v>365.04</v>
      </c>
      <c r="G1063" s="125">
        <v>9</v>
      </c>
    </row>
    <row r="1064" spans="1:7" s="125" customFormat="1">
      <c r="A1064" s="145" t="s">
        <v>2486</v>
      </c>
      <c r="B1064" s="146" t="s">
        <v>2487</v>
      </c>
      <c r="C1064" s="147"/>
      <c r="D1064" s="148"/>
      <c r="E1064" s="148"/>
      <c r="F1064" s="148"/>
      <c r="G1064" s="125">
        <v>5</v>
      </c>
    </row>
    <row r="1065" spans="1:7" s="125" customFormat="1" ht="45">
      <c r="A1065" s="145" t="s">
        <v>2488</v>
      </c>
      <c r="B1065" s="146" t="s">
        <v>2489</v>
      </c>
      <c r="C1065" s="147" t="s">
        <v>216</v>
      </c>
      <c r="D1065" s="148">
        <v>115.18</v>
      </c>
      <c r="E1065" s="148">
        <v>15.31</v>
      </c>
      <c r="F1065" s="148">
        <v>130.49</v>
      </c>
      <c r="G1065" s="125">
        <v>9</v>
      </c>
    </row>
    <row r="1066" spans="1:7" s="125" customFormat="1" ht="45">
      <c r="A1066" s="145" t="s">
        <v>2490</v>
      </c>
      <c r="B1066" s="146" t="s">
        <v>2491</v>
      </c>
      <c r="C1066" s="147" t="s">
        <v>216</v>
      </c>
      <c r="D1066" s="148">
        <v>113.84</v>
      </c>
      <c r="E1066" s="148">
        <v>15.31</v>
      </c>
      <c r="F1066" s="148">
        <v>129.15</v>
      </c>
      <c r="G1066" s="125">
        <v>9</v>
      </c>
    </row>
    <row r="1067" spans="1:7" s="125" customFormat="1" ht="45">
      <c r="A1067" s="145" t="s">
        <v>2492</v>
      </c>
      <c r="B1067" s="146" t="s">
        <v>2493</v>
      </c>
      <c r="C1067" s="147" t="s">
        <v>216</v>
      </c>
      <c r="D1067" s="148">
        <v>39.729999999999997</v>
      </c>
      <c r="E1067" s="148">
        <v>8.44</v>
      </c>
      <c r="F1067" s="148">
        <v>48.17</v>
      </c>
      <c r="G1067" s="125">
        <v>9</v>
      </c>
    </row>
    <row r="1068" spans="1:7" s="125" customFormat="1">
      <c r="A1068" s="145" t="s">
        <v>2494</v>
      </c>
      <c r="B1068" s="146" t="s">
        <v>2495</v>
      </c>
      <c r="C1068" s="147"/>
      <c r="D1068" s="148"/>
      <c r="E1068" s="148"/>
      <c r="F1068" s="148"/>
      <c r="G1068" s="125">
        <v>2</v>
      </c>
    </row>
    <row r="1069" spans="1:7" s="125" customFormat="1">
      <c r="A1069" s="145" t="s">
        <v>2496</v>
      </c>
      <c r="B1069" s="146" t="s">
        <v>2497</v>
      </c>
      <c r="C1069" s="147"/>
      <c r="D1069" s="148"/>
      <c r="E1069" s="148"/>
      <c r="F1069" s="148"/>
      <c r="G1069" s="125">
        <v>5</v>
      </c>
    </row>
    <row r="1070" spans="1:7" s="125" customFormat="1">
      <c r="A1070" s="145" t="s">
        <v>2498</v>
      </c>
      <c r="B1070" s="146" t="s">
        <v>2499</v>
      </c>
      <c r="C1070" s="147" t="s">
        <v>216</v>
      </c>
      <c r="D1070" s="148">
        <v>377.73</v>
      </c>
      <c r="E1070" s="148">
        <v>39.94</v>
      </c>
      <c r="F1070" s="148">
        <v>417.67</v>
      </c>
      <c r="G1070" s="125">
        <v>9</v>
      </c>
    </row>
    <row r="1071" spans="1:7" s="125" customFormat="1" ht="30">
      <c r="A1071" s="145" t="s">
        <v>2500</v>
      </c>
      <c r="B1071" s="146" t="s">
        <v>2501</v>
      </c>
      <c r="C1071" s="147" t="s">
        <v>31</v>
      </c>
      <c r="D1071" s="148">
        <v>121.33</v>
      </c>
      <c r="E1071" s="148">
        <v>18.38</v>
      </c>
      <c r="F1071" s="148">
        <v>139.71</v>
      </c>
      <c r="G1071" s="125">
        <v>9</v>
      </c>
    </row>
    <row r="1072" spans="1:7" s="125" customFormat="1" ht="30">
      <c r="A1072" s="145" t="s">
        <v>2502</v>
      </c>
      <c r="B1072" s="146" t="s">
        <v>2503</v>
      </c>
      <c r="C1072" s="147" t="s">
        <v>31</v>
      </c>
      <c r="D1072" s="148">
        <v>142.57</v>
      </c>
      <c r="E1072" s="148">
        <v>22.98</v>
      </c>
      <c r="F1072" s="148">
        <v>165.55</v>
      </c>
      <c r="G1072" s="125">
        <v>9</v>
      </c>
    </row>
    <row r="1073" spans="1:7" s="125" customFormat="1" ht="30">
      <c r="A1073" s="145" t="s">
        <v>2504</v>
      </c>
      <c r="B1073" s="146" t="s">
        <v>2505</v>
      </c>
      <c r="C1073" s="147" t="s">
        <v>31</v>
      </c>
      <c r="D1073" s="148">
        <v>322.64</v>
      </c>
      <c r="E1073" s="148">
        <v>45.95</v>
      </c>
      <c r="F1073" s="148">
        <v>368.59</v>
      </c>
      <c r="G1073" s="125">
        <v>9</v>
      </c>
    </row>
    <row r="1074" spans="1:7" s="125" customFormat="1" ht="30">
      <c r="A1074" s="145" t="s">
        <v>2506</v>
      </c>
      <c r="B1074" s="146" t="s">
        <v>2507</v>
      </c>
      <c r="C1074" s="147" t="s">
        <v>31</v>
      </c>
      <c r="D1074" s="148">
        <v>71.010000000000005</v>
      </c>
      <c r="E1074" s="148">
        <v>10.06</v>
      </c>
      <c r="F1074" s="148">
        <v>81.069999999999993</v>
      </c>
      <c r="G1074" s="125">
        <v>9</v>
      </c>
    </row>
    <row r="1075" spans="1:7" s="125" customFormat="1" ht="30">
      <c r="A1075" s="145" t="s">
        <v>2508</v>
      </c>
      <c r="B1075" s="146" t="s">
        <v>2509</v>
      </c>
      <c r="C1075" s="147" t="s">
        <v>31</v>
      </c>
      <c r="D1075" s="148">
        <v>69.64</v>
      </c>
      <c r="E1075" s="148">
        <v>10.06</v>
      </c>
      <c r="F1075" s="148">
        <v>79.7</v>
      </c>
      <c r="G1075" s="125">
        <v>9</v>
      </c>
    </row>
    <row r="1076" spans="1:7" s="125" customFormat="1">
      <c r="A1076" s="145" t="s">
        <v>2510</v>
      </c>
      <c r="B1076" s="146" t="s">
        <v>2511</v>
      </c>
      <c r="C1076" s="147"/>
      <c r="D1076" s="148"/>
      <c r="E1076" s="148"/>
      <c r="F1076" s="148"/>
      <c r="G1076" s="125">
        <v>5</v>
      </c>
    </row>
    <row r="1077" spans="1:7" s="125" customFormat="1" ht="30">
      <c r="A1077" s="145" t="s">
        <v>2512</v>
      </c>
      <c r="B1077" s="146" t="s">
        <v>2513</v>
      </c>
      <c r="C1077" s="147" t="s">
        <v>216</v>
      </c>
      <c r="D1077" s="148">
        <v>504.37</v>
      </c>
      <c r="E1077" s="148">
        <v>10.050000000000001</v>
      </c>
      <c r="F1077" s="148">
        <v>514.41999999999996</v>
      </c>
      <c r="G1077" s="125">
        <v>9</v>
      </c>
    </row>
    <row r="1078" spans="1:7" s="125" customFormat="1" ht="30">
      <c r="A1078" s="145" t="s">
        <v>2514</v>
      </c>
      <c r="B1078" s="146" t="s">
        <v>2515</v>
      </c>
      <c r="C1078" s="147" t="s">
        <v>216</v>
      </c>
      <c r="D1078" s="148">
        <v>610.87</v>
      </c>
      <c r="E1078" s="148">
        <v>10.050000000000001</v>
      </c>
      <c r="F1078" s="148">
        <v>620.91999999999996</v>
      </c>
      <c r="G1078" s="125">
        <v>9</v>
      </c>
    </row>
    <row r="1079" spans="1:7" s="125" customFormat="1" ht="30">
      <c r="A1079" s="145" t="s">
        <v>2516</v>
      </c>
      <c r="B1079" s="146" t="s">
        <v>2517</v>
      </c>
      <c r="C1079" s="147" t="s">
        <v>216</v>
      </c>
      <c r="D1079" s="148">
        <v>705.01</v>
      </c>
      <c r="E1079" s="148">
        <v>11.73</v>
      </c>
      <c r="F1079" s="148">
        <v>716.74</v>
      </c>
      <c r="G1079" s="125">
        <v>9</v>
      </c>
    </row>
    <row r="1080" spans="1:7" s="125" customFormat="1" ht="30">
      <c r="A1080" s="145" t="s">
        <v>2518</v>
      </c>
      <c r="B1080" s="146" t="s">
        <v>2519</v>
      </c>
      <c r="C1080" s="147" t="s">
        <v>216</v>
      </c>
      <c r="D1080" s="148">
        <v>766.81</v>
      </c>
      <c r="E1080" s="148">
        <v>11.73</v>
      </c>
      <c r="F1080" s="148">
        <v>778.54</v>
      </c>
      <c r="G1080" s="125">
        <v>9</v>
      </c>
    </row>
    <row r="1081" spans="1:7" s="125" customFormat="1">
      <c r="A1081" s="145" t="s">
        <v>2520</v>
      </c>
      <c r="B1081" s="146" t="s">
        <v>2521</v>
      </c>
      <c r="C1081" s="147" t="s">
        <v>31</v>
      </c>
      <c r="D1081" s="148">
        <v>297.38</v>
      </c>
      <c r="E1081" s="148">
        <v>5.86</v>
      </c>
      <c r="F1081" s="148">
        <v>303.24</v>
      </c>
      <c r="G1081" s="125">
        <v>9</v>
      </c>
    </row>
    <row r="1082" spans="1:7" s="125" customFormat="1" ht="30">
      <c r="A1082" s="145" t="s">
        <v>2522</v>
      </c>
      <c r="B1082" s="146" t="s">
        <v>2523</v>
      </c>
      <c r="C1082" s="147" t="s">
        <v>31</v>
      </c>
      <c r="D1082" s="148">
        <v>303.86</v>
      </c>
      <c r="E1082" s="148">
        <v>5.86</v>
      </c>
      <c r="F1082" s="148">
        <v>309.72000000000003</v>
      </c>
      <c r="G1082" s="125">
        <v>9</v>
      </c>
    </row>
    <row r="1083" spans="1:7" s="125" customFormat="1">
      <c r="A1083" s="145" t="s">
        <v>2524</v>
      </c>
      <c r="B1083" s="146" t="s">
        <v>2525</v>
      </c>
      <c r="C1083" s="147" t="s">
        <v>31</v>
      </c>
      <c r="D1083" s="148">
        <v>48.92</v>
      </c>
      <c r="E1083" s="148">
        <v>1.68</v>
      </c>
      <c r="F1083" s="148">
        <v>50.6</v>
      </c>
      <c r="G1083" s="125">
        <v>9</v>
      </c>
    </row>
    <row r="1084" spans="1:7" s="125" customFormat="1">
      <c r="A1084" s="145" t="s">
        <v>2526</v>
      </c>
      <c r="B1084" s="146" t="s">
        <v>2527</v>
      </c>
      <c r="C1084" s="147"/>
      <c r="D1084" s="148"/>
      <c r="E1084" s="148"/>
      <c r="F1084" s="148"/>
      <c r="G1084" s="125">
        <v>5</v>
      </c>
    </row>
    <row r="1085" spans="1:7" s="125" customFormat="1">
      <c r="A1085" s="145" t="s">
        <v>2528</v>
      </c>
      <c r="B1085" s="146" t="s">
        <v>2529</v>
      </c>
      <c r="C1085" s="147" t="s">
        <v>216</v>
      </c>
      <c r="D1085" s="148">
        <v>223.69</v>
      </c>
      <c r="E1085" s="148">
        <v>26.8</v>
      </c>
      <c r="F1085" s="148">
        <v>250.49</v>
      </c>
      <c r="G1085" s="125">
        <v>9</v>
      </c>
    </row>
    <row r="1086" spans="1:7" s="125" customFormat="1">
      <c r="A1086" s="145" t="s">
        <v>2530</v>
      </c>
      <c r="B1086" s="146" t="s">
        <v>2531</v>
      </c>
      <c r="C1086" s="147" t="s">
        <v>216</v>
      </c>
      <c r="D1086" s="148">
        <v>311.43</v>
      </c>
      <c r="E1086" s="148">
        <v>26.8</v>
      </c>
      <c r="F1086" s="148">
        <v>338.23</v>
      </c>
      <c r="G1086" s="125">
        <v>9</v>
      </c>
    </row>
    <row r="1087" spans="1:7" s="125" customFormat="1">
      <c r="A1087" s="145" t="s">
        <v>2532</v>
      </c>
      <c r="B1087" s="146" t="s">
        <v>2533</v>
      </c>
      <c r="C1087" s="147" t="s">
        <v>216</v>
      </c>
      <c r="D1087" s="148">
        <v>84.65</v>
      </c>
      <c r="E1087" s="148">
        <v>21.02</v>
      </c>
      <c r="F1087" s="148">
        <v>105.67</v>
      </c>
      <c r="G1087" s="125">
        <v>9</v>
      </c>
    </row>
    <row r="1088" spans="1:7" s="125" customFormat="1">
      <c r="A1088" s="145" t="s">
        <v>2534</v>
      </c>
      <c r="B1088" s="146" t="s">
        <v>2535</v>
      </c>
      <c r="C1088" s="147" t="s">
        <v>31</v>
      </c>
      <c r="D1088" s="148">
        <v>2.73</v>
      </c>
      <c r="E1088" s="148">
        <v>22.63</v>
      </c>
      <c r="F1088" s="148">
        <v>25.36</v>
      </c>
      <c r="G1088" s="125">
        <v>9</v>
      </c>
    </row>
    <row r="1089" spans="1:7" s="125" customFormat="1">
      <c r="A1089" s="145" t="s">
        <v>2536</v>
      </c>
      <c r="B1089" s="146" t="s">
        <v>2537</v>
      </c>
      <c r="C1089" s="147" t="s">
        <v>31</v>
      </c>
      <c r="D1089" s="148">
        <v>5.54</v>
      </c>
      <c r="E1089" s="148">
        <v>33.76</v>
      </c>
      <c r="F1089" s="148">
        <v>39.299999999999997</v>
      </c>
      <c r="G1089" s="125">
        <v>9</v>
      </c>
    </row>
    <row r="1090" spans="1:7" s="125" customFormat="1">
      <c r="A1090" s="145" t="s">
        <v>2538</v>
      </c>
      <c r="B1090" s="146" t="s">
        <v>2539</v>
      </c>
      <c r="C1090" s="147" t="s">
        <v>31</v>
      </c>
      <c r="D1090" s="148">
        <v>78.11</v>
      </c>
      <c r="E1090" s="148">
        <v>1.68</v>
      </c>
      <c r="F1090" s="148">
        <v>79.790000000000006</v>
      </c>
      <c r="G1090" s="125">
        <v>9</v>
      </c>
    </row>
    <row r="1091" spans="1:7" s="125" customFormat="1">
      <c r="A1091" s="145" t="s">
        <v>2540</v>
      </c>
      <c r="B1091" s="146" t="s">
        <v>2541</v>
      </c>
      <c r="C1091" s="147" t="s">
        <v>216</v>
      </c>
      <c r="D1091" s="148">
        <v>119.03</v>
      </c>
      <c r="E1091" s="148">
        <v>21.54</v>
      </c>
      <c r="F1091" s="148">
        <v>140.57</v>
      </c>
      <c r="G1091" s="125">
        <v>9</v>
      </c>
    </row>
    <row r="1092" spans="1:7" s="125" customFormat="1">
      <c r="A1092" s="145" t="s">
        <v>2542</v>
      </c>
      <c r="B1092" s="146" t="s">
        <v>2543</v>
      </c>
      <c r="C1092" s="147" t="s">
        <v>31</v>
      </c>
      <c r="D1092" s="148">
        <v>23.26</v>
      </c>
      <c r="E1092" s="148">
        <v>5.75</v>
      </c>
      <c r="F1092" s="148">
        <v>29.01</v>
      </c>
      <c r="G1092" s="125">
        <v>9</v>
      </c>
    </row>
    <row r="1093" spans="1:7" s="125" customFormat="1" ht="30">
      <c r="A1093" s="145" t="s">
        <v>2544</v>
      </c>
      <c r="B1093" s="146" t="s">
        <v>2545</v>
      </c>
      <c r="C1093" s="147" t="s">
        <v>31</v>
      </c>
      <c r="D1093" s="148">
        <v>100.17</v>
      </c>
      <c r="E1093" s="148">
        <v>3.35</v>
      </c>
      <c r="F1093" s="148">
        <v>103.52</v>
      </c>
      <c r="G1093" s="125">
        <v>9</v>
      </c>
    </row>
    <row r="1094" spans="1:7" s="125" customFormat="1">
      <c r="A1094" s="145" t="s">
        <v>2546</v>
      </c>
      <c r="B1094" s="146" t="s">
        <v>2547</v>
      </c>
      <c r="C1094" s="147"/>
      <c r="D1094" s="148"/>
      <c r="E1094" s="148"/>
      <c r="F1094" s="148"/>
      <c r="G1094" s="125">
        <v>5</v>
      </c>
    </row>
    <row r="1095" spans="1:7" s="125" customFormat="1">
      <c r="A1095" s="145" t="s">
        <v>2548</v>
      </c>
      <c r="B1095" s="146" t="s">
        <v>2549</v>
      </c>
      <c r="C1095" s="147" t="s">
        <v>216</v>
      </c>
      <c r="D1095" s="148">
        <v>9.98</v>
      </c>
      <c r="E1095" s="148">
        <v>43.09</v>
      </c>
      <c r="F1095" s="148">
        <v>53.07</v>
      </c>
      <c r="G1095" s="125">
        <v>9</v>
      </c>
    </row>
    <row r="1096" spans="1:7" s="125" customFormat="1">
      <c r="A1096" s="145" t="s">
        <v>2550</v>
      </c>
      <c r="B1096" s="146" t="s">
        <v>2551</v>
      </c>
      <c r="C1096" s="147"/>
      <c r="D1096" s="148"/>
      <c r="E1096" s="148"/>
      <c r="F1096" s="148"/>
      <c r="G1096" s="125">
        <v>2</v>
      </c>
    </row>
    <row r="1097" spans="1:7" s="125" customFormat="1">
      <c r="A1097" s="145" t="s">
        <v>2552</v>
      </c>
      <c r="B1097" s="146" t="s">
        <v>2553</v>
      </c>
      <c r="C1097" s="147"/>
      <c r="D1097" s="148"/>
      <c r="E1097" s="148"/>
      <c r="F1097" s="148"/>
      <c r="G1097" s="125">
        <v>5</v>
      </c>
    </row>
    <row r="1098" spans="1:7" s="125" customFormat="1">
      <c r="A1098" s="145" t="s">
        <v>2554</v>
      </c>
      <c r="B1098" s="146" t="s">
        <v>2555</v>
      </c>
      <c r="C1098" s="147" t="s">
        <v>216</v>
      </c>
      <c r="D1098" s="148">
        <v>96.71</v>
      </c>
      <c r="E1098" s="148">
        <v>57.34</v>
      </c>
      <c r="F1098" s="148">
        <v>154.05000000000001</v>
      </c>
      <c r="G1098" s="125">
        <v>9</v>
      </c>
    </row>
    <row r="1099" spans="1:7" s="125" customFormat="1">
      <c r="A1099" s="145" t="s">
        <v>2556</v>
      </c>
      <c r="B1099" s="146" t="s">
        <v>2557</v>
      </c>
      <c r="C1099" s="147"/>
      <c r="D1099" s="148"/>
      <c r="E1099" s="148"/>
      <c r="F1099" s="148"/>
      <c r="G1099" s="125">
        <v>5</v>
      </c>
    </row>
    <row r="1100" spans="1:7" s="125" customFormat="1">
      <c r="A1100" s="145" t="s">
        <v>2558</v>
      </c>
      <c r="B1100" s="146" t="s">
        <v>2559</v>
      </c>
      <c r="C1100" s="147" t="s">
        <v>216</v>
      </c>
      <c r="D1100" s="148">
        <v>556.04999999999995</v>
      </c>
      <c r="E1100" s="148"/>
      <c r="F1100" s="148">
        <v>556.04999999999995</v>
      </c>
      <c r="G1100" s="125">
        <v>9</v>
      </c>
    </row>
    <row r="1101" spans="1:7" s="125" customFormat="1">
      <c r="A1101" s="145" t="s">
        <v>2560</v>
      </c>
      <c r="B1101" s="146" t="s">
        <v>2561</v>
      </c>
      <c r="C1101" s="147"/>
      <c r="D1101" s="148"/>
      <c r="E1101" s="148"/>
      <c r="F1101" s="148"/>
      <c r="G1101" s="125">
        <v>5</v>
      </c>
    </row>
    <row r="1102" spans="1:7" s="125" customFormat="1">
      <c r="A1102" s="145" t="s">
        <v>2562</v>
      </c>
      <c r="B1102" s="146" t="s">
        <v>2563</v>
      </c>
      <c r="C1102" s="147" t="s">
        <v>216</v>
      </c>
      <c r="D1102" s="148">
        <v>264.56</v>
      </c>
      <c r="E1102" s="148">
        <v>18.86</v>
      </c>
      <c r="F1102" s="148">
        <v>283.42</v>
      </c>
      <c r="G1102" s="125">
        <v>9</v>
      </c>
    </row>
    <row r="1103" spans="1:7" s="125" customFormat="1">
      <c r="A1103" s="145" t="s">
        <v>2564</v>
      </c>
      <c r="B1103" s="146" t="s">
        <v>2565</v>
      </c>
      <c r="C1103" s="147"/>
      <c r="D1103" s="148"/>
      <c r="E1103" s="148"/>
      <c r="F1103" s="148"/>
      <c r="G1103" s="125">
        <v>5</v>
      </c>
    </row>
    <row r="1104" spans="1:7" s="125" customFormat="1">
      <c r="A1104" s="145" t="s">
        <v>2566</v>
      </c>
      <c r="B1104" s="146" t="s">
        <v>2567</v>
      </c>
      <c r="C1104" s="147" t="s">
        <v>31</v>
      </c>
      <c r="D1104" s="148">
        <v>20.22</v>
      </c>
      <c r="E1104" s="148">
        <v>12.51</v>
      </c>
      <c r="F1104" s="148">
        <v>32.729999999999997</v>
      </c>
      <c r="G1104" s="125">
        <v>9</v>
      </c>
    </row>
    <row r="1105" spans="1:7" s="125" customFormat="1">
      <c r="A1105" s="145" t="s">
        <v>2568</v>
      </c>
      <c r="B1105" s="146" t="s">
        <v>2569</v>
      </c>
      <c r="C1105" s="147" t="s">
        <v>31</v>
      </c>
      <c r="D1105" s="148">
        <v>6.54</v>
      </c>
      <c r="E1105" s="148">
        <v>3.05</v>
      </c>
      <c r="F1105" s="148">
        <v>9.59</v>
      </c>
      <c r="G1105" s="125">
        <v>9</v>
      </c>
    </row>
    <row r="1106" spans="1:7" s="125" customFormat="1">
      <c r="A1106" s="145" t="s">
        <v>2570</v>
      </c>
      <c r="B1106" s="146" t="s">
        <v>2571</v>
      </c>
      <c r="C1106" s="147"/>
      <c r="D1106" s="148"/>
      <c r="E1106" s="148"/>
      <c r="F1106" s="148"/>
      <c r="G1106" s="125">
        <v>5</v>
      </c>
    </row>
    <row r="1107" spans="1:7" s="125" customFormat="1">
      <c r="A1107" s="145" t="s">
        <v>2572</v>
      </c>
      <c r="B1107" s="146" t="s">
        <v>2573</v>
      </c>
      <c r="C1107" s="147" t="s">
        <v>216</v>
      </c>
      <c r="D1107" s="148">
        <v>0.67</v>
      </c>
      <c r="E1107" s="148">
        <v>7.42</v>
      </c>
      <c r="F1107" s="148">
        <v>8.09</v>
      </c>
      <c r="G1107" s="125">
        <v>9</v>
      </c>
    </row>
    <row r="1108" spans="1:7" s="125" customFormat="1">
      <c r="A1108" s="145" t="s">
        <v>2574</v>
      </c>
      <c r="B1108" s="146" t="s">
        <v>2575</v>
      </c>
      <c r="C1108" s="147" t="s">
        <v>216</v>
      </c>
      <c r="D1108" s="148">
        <v>22.42</v>
      </c>
      <c r="E1108" s="148">
        <v>18.86</v>
      </c>
      <c r="F1108" s="148">
        <v>41.28</v>
      </c>
      <c r="G1108" s="125">
        <v>9</v>
      </c>
    </row>
    <row r="1109" spans="1:7" s="125" customFormat="1">
      <c r="A1109" s="145" t="s">
        <v>2576</v>
      </c>
      <c r="B1109" s="146" t="s">
        <v>2577</v>
      </c>
      <c r="C1109" s="147" t="s">
        <v>31</v>
      </c>
      <c r="D1109" s="148">
        <v>0.67</v>
      </c>
      <c r="E1109" s="148">
        <v>9.4600000000000009</v>
      </c>
      <c r="F1109" s="148">
        <v>10.130000000000001</v>
      </c>
      <c r="G1109" s="125">
        <v>9</v>
      </c>
    </row>
    <row r="1110" spans="1:7" s="125" customFormat="1">
      <c r="A1110" s="145" t="s">
        <v>2578</v>
      </c>
      <c r="B1110" s="146" t="s">
        <v>2579</v>
      </c>
      <c r="C1110" s="147" t="s">
        <v>216</v>
      </c>
      <c r="D1110" s="148">
        <v>113.76</v>
      </c>
      <c r="E1110" s="148"/>
      <c r="F1110" s="148">
        <v>113.76</v>
      </c>
      <c r="G1110" s="125">
        <v>9</v>
      </c>
    </row>
    <row r="1111" spans="1:7" s="125" customFormat="1">
      <c r="A1111" s="145" t="s">
        <v>2580</v>
      </c>
      <c r="B1111" s="146" t="s">
        <v>2581</v>
      </c>
      <c r="C1111" s="147" t="s">
        <v>216</v>
      </c>
      <c r="D1111" s="148">
        <v>54.33</v>
      </c>
      <c r="E1111" s="148"/>
      <c r="F1111" s="148">
        <v>54.33</v>
      </c>
      <c r="G1111" s="125">
        <v>9</v>
      </c>
    </row>
    <row r="1112" spans="1:7" s="125" customFormat="1">
      <c r="A1112" s="145" t="s">
        <v>2582</v>
      </c>
      <c r="B1112" s="146" t="s">
        <v>2583</v>
      </c>
      <c r="C1112" s="147"/>
      <c r="D1112" s="148"/>
      <c r="E1112" s="148"/>
      <c r="F1112" s="148"/>
      <c r="G1112" s="125">
        <v>2</v>
      </c>
    </row>
    <row r="1113" spans="1:7" s="125" customFormat="1">
      <c r="A1113" s="145" t="s">
        <v>2584</v>
      </c>
      <c r="B1113" s="146" t="s">
        <v>2585</v>
      </c>
      <c r="C1113" s="147"/>
      <c r="D1113" s="148"/>
      <c r="E1113" s="148"/>
      <c r="F1113" s="148"/>
      <c r="G1113" s="125">
        <v>5</v>
      </c>
    </row>
    <row r="1114" spans="1:7" s="125" customFormat="1" ht="30">
      <c r="A1114" s="145" t="s">
        <v>2586</v>
      </c>
      <c r="B1114" s="146" t="s">
        <v>2587</v>
      </c>
      <c r="C1114" s="147" t="s">
        <v>216</v>
      </c>
      <c r="D1114" s="148">
        <v>73.709999999999994</v>
      </c>
      <c r="E1114" s="148">
        <v>8.5299999999999994</v>
      </c>
      <c r="F1114" s="148">
        <v>82.24</v>
      </c>
      <c r="G1114" s="125">
        <v>9</v>
      </c>
    </row>
    <row r="1115" spans="1:7" s="125" customFormat="1">
      <c r="A1115" s="145" t="s">
        <v>2588</v>
      </c>
      <c r="B1115" s="146" t="s">
        <v>2589</v>
      </c>
      <c r="C1115" s="147" t="s">
        <v>216</v>
      </c>
      <c r="D1115" s="148">
        <v>56.7</v>
      </c>
      <c r="E1115" s="148"/>
      <c r="F1115" s="148">
        <v>56.7</v>
      </c>
      <c r="G1115" s="125">
        <v>9</v>
      </c>
    </row>
    <row r="1116" spans="1:7" s="125" customFormat="1">
      <c r="A1116" s="145" t="s">
        <v>2590</v>
      </c>
      <c r="B1116" s="146" t="s">
        <v>2591</v>
      </c>
      <c r="C1116" s="147"/>
      <c r="D1116" s="148"/>
      <c r="E1116" s="148"/>
      <c r="F1116" s="148"/>
      <c r="G1116" s="125">
        <v>5</v>
      </c>
    </row>
    <row r="1117" spans="1:7" s="125" customFormat="1" ht="30">
      <c r="A1117" s="145" t="s">
        <v>2592</v>
      </c>
      <c r="B1117" s="146" t="s">
        <v>2593</v>
      </c>
      <c r="C1117" s="147" t="s">
        <v>216</v>
      </c>
      <c r="D1117" s="148">
        <v>119.56</v>
      </c>
      <c r="E1117" s="148">
        <v>18.940000000000001</v>
      </c>
      <c r="F1117" s="148">
        <v>138.5</v>
      </c>
      <c r="G1117" s="125">
        <v>9</v>
      </c>
    </row>
    <row r="1118" spans="1:7" s="125" customFormat="1" ht="30">
      <c r="A1118" s="145" t="s">
        <v>2594</v>
      </c>
      <c r="B1118" s="146" t="s">
        <v>2595</v>
      </c>
      <c r="C1118" s="147" t="s">
        <v>216</v>
      </c>
      <c r="D1118" s="148">
        <v>186.83</v>
      </c>
      <c r="E1118" s="148">
        <v>18.940000000000001</v>
      </c>
      <c r="F1118" s="148">
        <v>205.77</v>
      </c>
      <c r="G1118" s="125">
        <v>9</v>
      </c>
    </row>
    <row r="1119" spans="1:7" s="125" customFormat="1" ht="30">
      <c r="A1119" s="145" t="s">
        <v>2596</v>
      </c>
      <c r="B1119" s="146" t="s">
        <v>2597</v>
      </c>
      <c r="C1119" s="147" t="s">
        <v>216</v>
      </c>
      <c r="D1119" s="148">
        <v>226.03</v>
      </c>
      <c r="E1119" s="148"/>
      <c r="F1119" s="148">
        <v>226.03</v>
      </c>
      <c r="G1119" s="125">
        <v>9</v>
      </c>
    </row>
    <row r="1120" spans="1:7" s="125" customFormat="1" ht="30">
      <c r="A1120" s="145" t="s">
        <v>2598</v>
      </c>
      <c r="B1120" s="146" t="s">
        <v>2599</v>
      </c>
      <c r="C1120" s="147" t="s">
        <v>216</v>
      </c>
      <c r="D1120" s="148">
        <v>176.54</v>
      </c>
      <c r="E1120" s="148">
        <v>18.940000000000001</v>
      </c>
      <c r="F1120" s="148">
        <v>195.48</v>
      </c>
      <c r="G1120" s="125">
        <v>9</v>
      </c>
    </row>
    <row r="1121" spans="1:7" s="125" customFormat="1" ht="30">
      <c r="A1121" s="145" t="s">
        <v>2600</v>
      </c>
      <c r="B1121" s="146" t="s">
        <v>2601</v>
      </c>
      <c r="C1121" s="147" t="s">
        <v>216</v>
      </c>
      <c r="D1121" s="148">
        <v>320.98</v>
      </c>
      <c r="E1121" s="148">
        <v>18.940000000000001</v>
      </c>
      <c r="F1121" s="148">
        <v>339.92</v>
      </c>
      <c r="G1121" s="125">
        <v>9</v>
      </c>
    </row>
    <row r="1122" spans="1:7" s="125" customFormat="1" ht="30">
      <c r="A1122" s="145" t="s">
        <v>2602</v>
      </c>
      <c r="B1122" s="146" t="s">
        <v>2603</v>
      </c>
      <c r="C1122" s="147" t="s">
        <v>216</v>
      </c>
      <c r="D1122" s="148">
        <v>202.19</v>
      </c>
      <c r="E1122" s="148">
        <v>18.940000000000001</v>
      </c>
      <c r="F1122" s="148">
        <v>221.13</v>
      </c>
      <c r="G1122" s="125">
        <v>9</v>
      </c>
    </row>
    <row r="1123" spans="1:7" s="125" customFormat="1" ht="30">
      <c r="A1123" s="145" t="s">
        <v>2604</v>
      </c>
      <c r="B1123" s="146" t="s">
        <v>2605</v>
      </c>
      <c r="C1123" s="147" t="s">
        <v>216</v>
      </c>
      <c r="D1123" s="148">
        <v>500.77</v>
      </c>
      <c r="E1123" s="148">
        <v>18.940000000000001</v>
      </c>
      <c r="F1123" s="148">
        <v>519.71</v>
      </c>
      <c r="G1123" s="125">
        <v>9</v>
      </c>
    </row>
    <row r="1124" spans="1:7" s="125" customFormat="1" ht="30">
      <c r="A1124" s="145" t="s">
        <v>2606</v>
      </c>
      <c r="B1124" s="146" t="s">
        <v>2607</v>
      </c>
      <c r="C1124" s="147" t="s">
        <v>216</v>
      </c>
      <c r="D1124" s="148">
        <v>367.32</v>
      </c>
      <c r="E1124" s="148">
        <v>18.940000000000001</v>
      </c>
      <c r="F1124" s="148">
        <v>386.26</v>
      </c>
      <c r="G1124" s="125">
        <v>9</v>
      </c>
    </row>
    <row r="1125" spans="1:7" s="125" customFormat="1" ht="30">
      <c r="A1125" s="145" t="s">
        <v>2608</v>
      </c>
      <c r="B1125" s="146" t="s">
        <v>2609</v>
      </c>
      <c r="C1125" s="147" t="s">
        <v>216</v>
      </c>
      <c r="D1125" s="148">
        <v>292.31</v>
      </c>
      <c r="E1125" s="148">
        <v>38.46</v>
      </c>
      <c r="F1125" s="148">
        <v>330.77</v>
      </c>
      <c r="G1125" s="125">
        <v>9</v>
      </c>
    </row>
    <row r="1126" spans="1:7" s="125" customFormat="1">
      <c r="A1126" s="145" t="s">
        <v>2610</v>
      </c>
      <c r="B1126" s="146" t="s">
        <v>2611</v>
      </c>
      <c r="C1126" s="147"/>
      <c r="D1126" s="148"/>
      <c r="E1126" s="148"/>
      <c r="F1126" s="148"/>
      <c r="G1126" s="125">
        <v>5</v>
      </c>
    </row>
    <row r="1127" spans="1:7" s="125" customFormat="1" ht="30">
      <c r="A1127" s="145" t="s">
        <v>2612</v>
      </c>
      <c r="B1127" s="146" t="s">
        <v>2613</v>
      </c>
      <c r="C1127" s="147" t="s">
        <v>216</v>
      </c>
      <c r="D1127" s="148">
        <v>1087.82</v>
      </c>
      <c r="E1127" s="148"/>
      <c r="F1127" s="148">
        <v>1087.82</v>
      </c>
      <c r="G1127" s="125">
        <v>9</v>
      </c>
    </row>
    <row r="1128" spans="1:7" s="125" customFormat="1">
      <c r="A1128" s="145" t="s">
        <v>2614</v>
      </c>
      <c r="B1128" s="146" t="s">
        <v>2615</v>
      </c>
      <c r="C1128" s="147" t="s">
        <v>216</v>
      </c>
      <c r="D1128" s="148">
        <v>287.95</v>
      </c>
      <c r="E1128" s="148"/>
      <c r="F1128" s="148">
        <v>287.95</v>
      </c>
      <c r="G1128" s="125">
        <v>9</v>
      </c>
    </row>
    <row r="1129" spans="1:7" s="125" customFormat="1" ht="30">
      <c r="A1129" s="145" t="s">
        <v>2616</v>
      </c>
      <c r="B1129" s="146" t="s">
        <v>2617</v>
      </c>
      <c r="C1129" s="147" t="s">
        <v>216</v>
      </c>
      <c r="D1129" s="148">
        <v>696.21</v>
      </c>
      <c r="E1129" s="148"/>
      <c r="F1129" s="148">
        <v>696.21</v>
      </c>
      <c r="G1129" s="125">
        <v>9</v>
      </c>
    </row>
    <row r="1130" spans="1:7" s="125" customFormat="1" ht="30">
      <c r="A1130" s="145" t="s">
        <v>2618</v>
      </c>
      <c r="B1130" s="146" t="s">
        <v>2619</v>
      </c>
      <c r="C1130" s="147" t="s">
        <v>216</v>
      </c>
      <c r="D1130" s="148">
        <v>434.77</v>
      </c>
      <c r="E1130" s="148"/>
      <c r="F1130" s="148">
        <v>434.77</v>
      </c>
      <c r="G1130" s="125">
        <v>9</v>
      </c>
    </row>
    <row r="1131" spans="1:7" s="125" customFormat="1">
      <c r="A1131" s="145" t="s">
        <v>2620</v>
      </c>
      <c r="B1131" s="146" t="s">
        <v>2621</v>
      </c>
      <c r="C1131" s="147"/>
      <c r="D1131" s="148"/>
      <c r="E1131" s="148"/>
      <c r="F1131" s="148"/>
      <c r="G1131" s="125">
        <v>5</v>
      </c>
    </row>
    <row r="1132" spans="1:7" s="125" customFormat="1" ht="30">
      <c r="A1132" s="145" t="s">
        <v>2622</v>
      </c>
      <c r="B1132" s="146" t="s">
        <v>2623</v>
      </c>
      <c r="C1132" s="147" t="s">
        <v>216</v>
      </c>
      <c r="D1132" s="148">
        <v>131.44</v>
      </c>
      <c r="E1132" s="148"/>
      <c r="F1132" s="148">
        <v>131.44</v>
      </c>
      <c r="G1132" s="125">
        <v>9</v>
      </c>
    </row>
    <row r="1133" spans="1:7" s="125" customFormat="1" ht="30">
      <c r="A1133" s="145" t="s">
        <v>2624</v>
      </c>
      <c r="B1133" s="146" t="s">
        <v>2625</v>
      </c>
      <c r="C1133" s="147" t="s">
        <v>216</v>
      </c>
      <c r="D1133" s="148">
        <v>152.81</v>
      </c>
      <c r="E1133" s="148"/>
      <c r="F1133" s="148">
        <v>152.81</v>
      </c>
      <c r="G1133" s="125">
        <v>9</v>
      </c>
    </row>
    <row r="1134" spans="1:7" s="125" customFormat="1">
      <c r="A1134" s="145" t="s">
        <v>2626</v>
      </c>
      <c r="B1134" s="146" t="s">
        <v>2627</v>
      </c>
      <c r="C1134" s="147"/>
      <c r="D1134" s="148"/>
      <c r="E1134" s="148"/>
      <c r="F1134" s="148"/>
      <c r="G1134" s="125">
        <v>5</v>
      </c>
    </row>
    <row r="1135" spans="1:7" s="125" customFormat="1" ht="30">
      <c r="A1135" s="145" t="s">
        <v>2628</v>
      </c>
      <c r="B1135" s="146" t="s">
        <v>2629</v>
      </c>
      <c r="C1135" s="147" t="s">
        <v>216</v>
      </c>
      <c r="D1135" s="148">
        <v>167.17</v>
      </c>
      <c r="E1135" s="148">
        <v>80.790000000000006</v>
      </c>
      <c r="F1135" s="148">
        <v>247.96</v>
      </c>
      <c r="G1135" s="125">
        <v>9</v>
      </c>
    </row>
    <row r="1136" spans="1:7" s="125" customFormat="1" ht="30">
      <c r="A1136" s="145" t="s">
        <v>2630</v>
      </c>
      <c r="B1136" s="146" t="s">
        <v>2631</v>
      </c>
      <c r="C1136" s="147" t="s">
        <v>216</v>
      </c>
      <c r="D1136" s="148">
        <v>288.38</v>
      </c>
      <c r="E1136" s="148"/>
      <c r="F1136" s="148">
        <v>288.38</v>
      </c>
      <c r="G1136" s="125">
        <v>9</v>
      </c>
    </row>
    <row r="1137" spans="1:7" s="125" customFormat="1">
      <c r="A1137" s="145" t="s">
        <v>2632</v>
      </c>
      <c r="B1137" s="146" t="s">
        <v>2633</v>
      </c>
      <c r="C1137" s="147"/>
      <c r="D1137" s="148"/>
      <c r="E1137" s="148"/>
      <c r="F1137" s="148"/>
      <c r="G1137" s="125">
        <v>5</v>
      </c>
    </row>
    <row r="1138" spans="1:7" s="125" customFormat="1">
      <c r="A1138" s="145" t="s">
        <v>2634</v>
      </c>
      <c r="B1138" s="146" t="s">
        <v>2635</v>
      </c>
      <c r="C1138" s="147" t="s">
        <v>216</v>
      </c>
      <c r="D1138" s="148">
        <v>293.55</v>
      </c>
      <c r="E1138" s="148"/>
      <c r="F1138" s="148">
        <v>293.55</v>
      </c>
      <c r="G1138" s="125">
        <v>9</v>
      </c>
    </row>
    <row r="1139" spans="1:7" s="125" customFormat="1">
      <c r="A1139" s="145" t="s">
        <v>2636</v>
      </c>
      <c r="B1139" s="146" t="s">
        <v>2637</v>
      </c>
      <c r="C1139" s="147"/>
      <c r="D1139" s="148"/>
      <c r="E1139" s="148"/>
      <c r="F1139" s="148"/>
      <c r="G1139" s="125">
        <v>5</v>
      </c>
    </row>
    <row r="1140" spans="1:7" s="125" customFormat="1">
      <c r="A1140" s="145" t="s">
        <v>2638</v>
      </c>
      <c r="B1140" s="146" t="s">
        <v>2639</v>
      </c>
      <c r="C1140" s="147" t="s">
        <v>31</v>
      </c>
      <c r="D1140" s="148">
        <v>37.35</v>
      </c>
      <c r="E1140" s="148">
        <v>6.56</v>
      </c>
      <c r="F1140" s="148">
        <v>43.91</v>
      </c>
      <c r="G1140" s="125">
        <v>9</v>
      </c>
    </row>
    <row r="1141" spans="1:7" s="125" customFormat="1">
      <c r="A1141" s="145" t="s">
        <v>2640</v>
      </c>
      <c r="B1141" s="146" t="s">
        <v>2641</v>
      </c>
      <c r="C1141" s="147" t="s">
        <v>31</v>
      </c>
      <c r="D1141" s="148">
        <v>50.52</v>
      </c>
      <c r="E1141" s="148">
        <v>6.56</v>
      </c>
      <c r="F1141" s="148">
        <v>57.08</v>
      </c>
      <c r="G1141" s="125">
        <v>9</v>
      </c>
    </row>
    <row r="1142" spans="1:7" s="125" customFormat="1" ht="30">
      <c r="A1142" s="145" t="s">
        <v>2642</v>
      </c>
      <c r="B1142" s="146" t="s">
        <v>2643</v>
      </c>
      <c r="C1142" s="147" t="s">
        <v>31</v>
      </c>
      <c r="D1142" s="148">
        <v>22.09</v>
      </c>
      <c r="E1142" s="148">
        <v>8.57</v>
      </c>
      <c r="F1142" s="148">
        <v>30.66</v>
      </c>
      <c r="G1142" s="125">
        <v>9</v>
      </c>
    </row>
    <row r="1143" spans="1:7" s="125" customFormat="1" ht="30">
      <c r="A1143" s="145" t="s">
        <v>2644</v>
      </c>
      <c r="B1143" s="146" t="s">
        <v>2645</v>
      </c>
      <c r="C1143" s="147" t="s">
        <v>31</v>
      </c>
      <c r="D1143" s="148">
        <v>27.88</v>
      </c>
      <c r="E1143" s="148">
        <v>8.57</v>
      </c>
      <c r="F1143" s="148">
        <v>36.450000000000003</v>
      </c>
      <c r="G1143" s="125">
        <v>9</v>
      </c>
    </row>
    <row r="1144" spans="1:7" s="125" customFormat="1" ht="30">
      <c r="A1144" s="145" t="s">
        <v>2646</v>
      </c>
      <c r="B1144" s="146" t="s">
        <v>2647</v>
      </c>
      <c r="C1144" s="147" t="s">
        <v>31</v>
      </c>
      <c r="D1144" s="148">
        <v>40.53</v>
      </c>
      <c r="E1144" s="148">
        <v>6.56</v>
      </c>
      <c r="F1144" s="148">
        <v>47.09</v>
      </c>
      <c r="G1144" s="125">
        <v>9</v>
      </c>
    </row>
    <row r="1145" spans="1:7" s="125" customFormat="1">
      <c r="A1145" s="145" t="s">
        <v>2648</v>
      </c>
      <c r="B1145" s="146" t="s">
        <v>2649</v>
      </c>
      <c r="C1145" s="147" t="s">
        <v>31</v>
      </c>
      <c r="D1145" s="148">
        <v>14.83</v>
      </c>
      <c r="E1145" s="148">
        <v>2.6</v>
      </c>
      <c r="F1145" s="148">
        <v>17.43</v>
      </c>
      <c r="G1145" s="125">
        <v>9</v>
      </c>
    </row>
    <row r="1146" spans="1:7" s="125" customFormat="1">
      <c r="A1146" s="145" t="s">
        <v>2650</v>
      </c>
      <c r="B1146" s="146" t="s">
        <v>2651</v>
      </c>
      <c r="C1146" s="147" t="s">
        <v>31</v>
      </c>
      <c r="D1146" s="148">
        <v>7.7</v>
      </c>
      <c r="E1146" s="148"/>
      <c r="F1146" s="148">
        <v>7.7</v>
      </c>
      <c r="G1146" s="125">
        <v>9</v>
      </c>
    </row>
    <row r="1147" spans="1:7" s="125" customFormat="1" ht="30">
      <c r="A1147" s="145" t="s">
        <v>2652</v>
      </c>
      <c r="B1147" s="146" t="s">
        <v>2653</v>
      </c>
      <c r="C1147" s="147" t="s">
        <v>31</v>
      </c>
      <c r="D1147" s="148">
        <v>30.75</v>
      </c>
      <c r="E1147" s="148"/>
      <c r="F1147" s="148">
        <v>30.75</v>
      </c>
      <c r="G1147" s="125">
        <v>9</v>
      </c>
    </row>
    <row r="1148" spans="1:7" s="125" customFormat="1">
      <c r="A1148" s="145" t="s">
        <v>2654</v>
      </c>
      <c r="B1148" s="146" t="s">
        <v>2655</v>
      </c>
      <c r="C1148" s="147"/>
      <c r="D1148" s="148"/>
      <c r="E1148" s="148"/>
      <c r="F1148" s="148"/>
      <c r="G1148" s="125">
        <v>5</v>
      </c>
    </row>
    <row r="1149" spans="1:7" s="125" customFormat="1" ht="30">
      <c r="A1149" s="145" t="s">
        <v>2656</v>
      </c>
      <c r="B1149" s="146" t="s">
        <v>2657</v>
      </c>
      <c r="C1149" s="147" t="s">
        <v>31</v>
      </c>
      <c r="D1149" s="148">
        <v>109.87</v>
      </c>
      <c r="E1149" s="148">
        <v>7.05</v>
      </c>
      <c r="F1149" s="148">
        <v>116.92</v>
      </c>
      <c r="G1149" s="125">
        <v>9</v>
      </c>
    </row>
    <row r="1150" spans="1:7" s="125" customFormat="1" ht="30">
      <c r="A1150" s="145" t="s">
        <v>2658</v>
      </c>
      <c r="B1150" s="146" t="s">
        <v>2659</v>
      </c>
      <c r="C1150" s="147" t="s">
        <v>31</v>
      </c>
      <c r="D1150" s="148">
        <v>35.71</v>
      </c>
      <c r="E1150" s="148">
        <v>6.56</v>
      </c>
      <c r="F1150" s="148">
        <v>42.27</v>
      </c>
      <c r="G1150" s="125">
        <v>9</v>
      </c>
    </row>
    <row r="1151" spans="1:7" s="125" customFormat="1">
      <c r="A1151" s="145" t="s">
        <v>2660</v>
      </c>
      <c r="B1151" s="146" t="s">
        <v>2661</v>
      </c>
      <c r="C1151" s="147"/>
      <c r="D1151" s="148"/>
      <c r="E1151" s="148"/>
      <c r="F1151" s="148"/>
      <c r="G1151" s="125">
        <v>5</v>
      </c>
    </row>
    <row r="1152" spans="1:7" s="125" customFormat="1">
      <c r="A1152" s="145" t="s">
        <v>2662</v>
      </c>
      <c r="B1152" s="146" t="s">
        <v>2663</v>
      </c>
      <c r="C1152" s="147" t="s">
        <v>216</v>
      </c>
      <c r="D1152" s="148">
        <v>7.89</v>
      </c>
      <c r="E1152" s="148">
        <v>7.42</v>
      </c>
      <c r="F1152" s="148">
        <v>15.31</v>
      </c>
      <c r="G1152" s="125">
        <v>9</v>
      </c>
    </row>
    <row r="1153" spans="1:7" s="125" customFormat="1">
      <c r="A1153" s="145" t="s">
        <v>2664</v>
      </c>
      <c r="B1153" s="146" t="s">
        <v>2665</v>
      </c>
      <c r="C1153" s="147" t="s">
        <v>216</v>
      </c>
      <c r="D1153" s="148">
        <v>3.58</v>
      </c>
      <c r="E1153" s="148">
        <v>25.98</v>
      </c>
      <c r="F1153" s="148">
        <v>29.56</v>
      </c>
      <c r="G1153" s="125">
        <v>9</v>
      </c>
    </row>
    <row r="1154" spans="1:7" s="125" customFormat="1" ht="30">
      <c r="A1154" s="145" t="s">
        <v>2666</v>
      </c>
      <c r="B1154" s="146" t="s">
        <v>2667</v>
      </c>
      <c r="C1154" s="147" t="s">
        <v>216</v>
      </c>
      <c r="D1154" s="148"/>
      <c r="E1154" s="148">
        <v>58.27</v>
      </c>
      <c r="F1154" s="148">
        <v>58.27</v>
      </c>
      <c r="G1154" s="125">
        <v>9</v>
      </c>
    </row>
    <row r="1155" spans="1:7" s="125" customFormat="1">
      <c r="A1155" s="145" t="s">
        <v>2668</v>
      </c>
      <c r="B1155" s="146" t="s">
        <v>2669</v>
      </c>
      <c r="C1155" s="147" t="s">
        <v>24</v>
      </c>
      <c r="D1155" s="148">
        <v>62.66</v>
      </c>
      <c r="E1155" s="148"/>
      <c r="F1155" s="148">
        <v>62.66</v>
      </c>
      <c r="G1155" s="125">
        <v>9</v>
      </c>
    </row>
    <row r="1156" spans="1:7" s="125" customFormat="1">
      <c r="A1156" s="145" t="s">
        <v>2670</v>
      </c>
      <c r="B1156" s="146" t="s">
        <v>2671</v>
      </c>
      <c r="C1156" s="147" t="s">
        <v>31</v>
      </c>
      <c r="D1156" s="148"/>
      <c r="E1156" s="148">
        <v>9.4600000000000009</v>
      </c>
      <c r="F1156" s="148">
        <v>9.4600000000000009</v>
      </c>
      <c r="G1156" s="125">
        <v>9</v>
      </c>
    </row>
    <row r="1157" spans="1:7" s="125" customFormat="1">
      <c r="A1157" s="145" t="s">
        <v>2672</v>
      </c>
      <c r="B1157" s="146" t="s">
        <v>2673</v>
      </c>
      <c r="C1157" s="147" t="s">
        <v>31</v>
      </c>
      <c r="D1157" s="148">
        <v>12.32</v>
      </c>
      <c r="E1157" s="148">
        <v>10.18</v>
      </c>
      <c r="F1157" s="148">
        <v>22.5</v>
      </c>
      <c r="G1157" s="125">
        <v>9</v>
      </c>
    </row>
    <row r="1158" spans="1:7" s="125" customFormat="1" ht="30">
      <c r="A1158" s="145" t="s">
        <v>2674</v>
      </c>
      <c r="B1158" s="146" t="s">
        <v>2675</v>
      </c>
      <c r="C1158" s="147" t="s">
        <v>31</v>
      </c>
      <c r="D1158" s="148">
        <v>13.17</v>
      </c>
      <c r="E1158" s="148">
        <v>10.18</v>
      </c>
      <c r="F1158" s="148">
        <v>23.35</v>
      </c>
      <c r="G1158" s="125">
        <v>9</v>
      </c>
    </row>
    <row r="1159" spans="1:7" s="125" customFormat="1">
      <c r="A1159" s="145" t="s">
        <v>2676</v>
      </c>
      <c r="B1159" s="146" t="s">
        <v>2677</v>
      </c>
      <c r="C1159" s="147" t="s">
        <v>24</v>
      </c>
      <c r="D1159" s="148">
        <v>54.32</v>
      </c>
      <c r="E1159" s="148">
        <v>2.6</v>
      </c>
      <c r="F1159" s="148">
        <v>56.92</v>
      </c>
      <c r="G1159" s="125">
        <v>9</v>
      </c>
    </row>
    <row r="1160" spans="1:7" s="125" customFormat="1">
      <c r="A1160" s="145" t="s">
        <v>2678</v>
      </c>
      <c r="B1160" s="146" t="s">
        <v>2679</v>
      </c>
      <c r="C1160" s="147" t="s">
        <v>31</v>
      </c>
      <c r="D1160" s="148">
        <v>12.93</v>
      </c>
      <c r="E1160" s="148">
        <v>1.3</v>
      </c>
      <c r="F1160" s="148">
        <v>14.23</v>
      </c>
      <c r="G1160" s="125">
        <v>9</v>
      </c>
    </row>
    <row r="1161" spans="1:7" s="125" customFormat="1">
      <c r="A1161" s="145" t="s">
        <v>2680</v>
      </c>
      <c r="B1161" s="146" t="s">
        <v>2681</v>
      </c>
      <c r="C1161" s="147" t="s">
        <v>31</v>
      </c>
      <c r="D1161" s="148">
        <v>32.229999999999997</v>
      </c>
      <c r="E1161" s="148">
        <v>5.56</v>
      </c>
      <c r="F1161" s="148">
        <v>37.79</v>
      </c>
      <c r="G1161" s="125">
        <v>9</v>
      </c>
    </row>
    <row r="1162" spans="1:7" s="125" customFormat="1">
      <c r="A1162" s="145" t="s">
        <v>2682</v>
      </c>
      <c r="B1162" s="146" t="s">
        <v>2683</v>
      </c>
      <c r="C1162" s="147"/>
      <c r="D1162" s="148"/>
      <c r="E1162" s="148"/>
      <c r="F1162" s="148"/>
      <c r="G1162" s="125">
        <v>2</v>
      </c>
    </row>
    <row r="1163" spans="1:7" s="125" customFormat="1">
      <c r="A1163" s="145" t="s">
        <v>2684</v>
      </c>
      <c r="B1163" s="146" t="s">
        <v>2685</v>
      </c>
      <c r="C1163" s="147"/>
      <c r="D1163" s="148"/>
      <c r="E1163" s="148"/>
      <c r="F1163" s="148"/>
      <c r="G1163" s="125">
        <v>5</v>
      </c>
    </row>
    <row r="1164" spans="1:7" s="125" customFormat="1">
      <c r="A1164" s="145" t="s">
        <v>2686</v>
      </c>
      <c r="B1164" s="146" t="s">
        <v>2687</v>
      </c>
      <c r="C1164" s="147" t="s">
        <v>216</v>
      </c>
      <c r="D1164" s="148">
        <v>45.7</v>
      </c>
      <c r="E1164" s="148">
        <v>22.27</v>
      </c>
      <c r="F1164" s="148">
        <v>67.97</v>
      </c>
      <c r="G1164" s="125">
        <v>9</v>
      </c>
    </row>
    <row r="1165" spans="1:7" s="125" customFormat="1">
      <c r="A1165" s="145" t="s">
        <v>2688</v>
      </c>
      <c r="B1165" s="146" t="s">
        <v>2689</v>
      </c>
      <c r="C1165" s="147" t="s">
        <v>216</v>
      </c>
      <c r="D1165" s="148">
        <v>84.32</v>
      </c>
      <c r="E1165" s="148">
        <v>44.53</v>
      </c>
      <c r="F1165" s="148">
        <v>128.85</v>
      </c>
      <c r="G1165" s="125">
        <v>9</v>
      </c>
    </row>
    <row r="1166" spans="1:7" s="125" customFormat="1" ht="30">
      <c r="A1166" s="145" t="s">
        <v>2690</v>
      </c>
      <c r="B1166" s="146" t="s">
        <v>2691</v>
      </c>
      <c r="C1166" s="147" t="s">
        <v>216</v>
      </c>
      <c r="D1166" s="148">
        <v>110.14</v>
      </c>
      <c r="E1166" s="148">
        <v>48.25</v>
      </c>
      <c r="F1166" s="148">
        <v>158.38999999999999</v>
      </c>
      <c r="G1166" s="125">
        <v>9</v>
      </c>
    </row>
    <row r="1167" spans="1:7" s="125" customFormat="1">
      <c r="A1167" s="145" t="s">
        <v>2692</v>
      </c>
      <c r="B1167" s="146" t="s">
        <v>2693</v>
      </c>
      <c r="C1167" s="147" t="s">
        <v>31</v>
      </c>
      <c r="D1167" s="148">
        <v>18.22</v>
      </c>
      <c r="E1167" s="148">
        <v>14.84</v>
      </c>
      <c r="F1167" s="148">
        <v>33.06</v>
      </c>
      <c r="G1167" s="125">
        <v>9</v>
      </c>
    </row>
    <row r="1168" spans="1:7" s="125" customFormat="1" ht="30">
      <c r="A1168" s="145" t="s">
        <v>2694</v>
      </c>
      <c r="B1168" s="146" t="s">
        <v>2695</v>
      </c>
      <c r="C1168" s="147" t="s">
        <v>216</v>
      </c>
      <c r="D1168" s="148">
        <v>152.99</v>
      </c>
      <c r="E1168" s="148">
        <v>44.53</v>
      </c>
      <c r="F1168" s="148">
        <v>197.52</v>
      </c>
      <c r="G1168" s="125">
        <v>9</v>
      </c>
    </row>
    <row r="1169" spans="1:7" s="125" customFormat="1" ht="30">
      <c r="A1169" s="145" t="s">
        <v>2696</v>
      </c>
      <c r="B1169" s="146" t="s">
        <v>2697</v>
      </c>
      <c r="C1169" s="147" t="s">
        <v>216</v>
      </c>
      <c r="D1169" s="148">
        <v>117.33</v>
      </c>
      <c r="E1169" s="148">
        <v>22.27</v>
      </c>
      <c r="F1169" s="148">
        <v>139.6</v>
      </c>
      <c r="G1169" s="125">
        <v>9</v>
      </c>
    </row>
    <row r="1170" spans="1:7" s="125" customFormat="1">
      <c r="A1170" s="145" t="s">
        <v>2698</v>
      </c>
      <c r="B1170" s="146" t="s">
        <v>2699</v>
      </c>
      <c r="C1170" s="147"/>
      <c r="D1170" s="148"/>
      <c r="E1170" s="148"/>
      <c r="F1170" s="148"/>
      <c r="G1170" s="125">
        <v>5</v>
      </c>
    </row>
    <row r="1171" spans="1:7" s="125" customFormat="1">
      <c r="A1171" s="145" t="s">
        <v>2700</v>
      </c>
      <c r="B1171" s="146" t="s">
        <v>2701</v>
      </c>
      <c r="C1171" s="147" t="s">
        <v>216</v>
      </c>
      <c r="D1171" s="148">
        <v>66.02</v>
      </c>
      <c r="E1171" s="148"/>
      <c r="F1171" s="148">
        <v>66.02</v>
      </c>
      <c r="G1171" s="125">
        <v>9</v>
      </c>
    </row>
    <row r="1172" spans="1:7" s="125" customFormat="1">
      <c r="A1172" s="145" t="s">
        <v>2702</v>
      </c>
      <c r="B1172" s="146" t="s">
        <v>2703</v>
      </c>
      <c r="C1172" s="147" t="s">
        <v>216</v>
      </c>
      <c r="D1172" s="148">
        <v>78.42</v>
      </c>
      <c r="E1172" s="148"/>
      <c r="F1172" s="148">
        <v>78.42</v>
      </c>
      <c r="G1172" s="125">
        <v>9</v>
      </c>
    </row>
    <row r="1173" spans="1:7" s="125" customFormat="1" ht="45">
      <c r="A1173" s="145" t="s">
        <v>2704</v>
      </c>
      <c r="B1173" s="146" t="s">
        <v>2705</v>
      </c>
      <c r="C1173" s="147" t="s">
        <v>216</v>
      </c>
      <c r="D1173" s="148">
        <v>94.83</v>
      </c>
      <c r="E1173" s="148"/>
      <c r="F1173" s="148">
        <v>94.83</v>
      </c>
      <c r="G1173" s="125">
        <v>9</v>
      </c>
    </row>
    <row r="1174" spans="1:7" s="125" customFormat="1" ht="30">
      <c r="A1174" s="145" t="s">
        <v>2706</v>
      </c>
      <c r="B1174" s="146" t="s">
        <v>2707</v>
      </c>
      <c r="C1174" s="147" t="s">
        <v>216</v>
      </c>
      <c r="D1174" s="148">
        <v>84.99</v>
      </c>
      <c r="E1174" s="148"/>
      <c r="F1174" s="148">
        <v>84.99</v>
      </c>
      <c r="G1174" s="125">
        <v>9</v>
      </c>
    </row>
    <row r="1175" spans="1:7" s="125" customFormat="1">
      <c r="A1175" s="145" t="s">
        <v>2708</v>
      </c>
      <c r="B1175" s="146" t="s">
        <v>2709</v>
      </c>
      <c r="C1175" s="147"/>
      <c r="D1175" s="148"/>
      <c r="E1175" s="148"/>
      <c r="F1175" s="148"/>
      <c r="G1175" s="125">
        <v>5</v>
      </c>
    </row>
    <row r="1176" spans="1:7" s="125" customFormat="1">
      <c r="A1176" s="145" t="s">
        <v>2710</v>
      </c>
      <c r="B1176" s="146" t="s">
        <v>2711</v>
      </c>
      <c r="C1176" s="147" t="s">
        <v>216</v>
      </c>
      <c r="D1176" s="148">
        <v>90.22</v>
      </c>
      <c r="E1176" s="148"/>
      <c r="F1176" s="148">
        <v>90.22</v>
      </c>
      <c r="G1176" s="125">
        <v>9</v>
      </c>
    </row>
    <row r="1177" spans="1:7" s="125" customFormat="1">
      <c r="A1177" s="145" t="s">
        <v>2712</v>
      </c>
      <c r="B1177" s="146" t="s">
        <v>2713</v>
      </c>
      <c r="C1177" s="147" t="s">
        <v>216</v>
      </c>
      <c r="D1177" s="148">
        <v>116.75</v>
      </c>
      <c r="E1177" s="148"/>
      <c r="F1177" s="148">
        <v>116.75</v>
      </c>
      <c r="G1177" s="125">
        <v>9</v>
      </c>
    </row>
    <row r="1178" spans="1:7" s="125" customFormat="1">
      <c r="A1178" s="145" t="s">
        <v>2714</v>
      </c>
      <c r="B1178" s="146" t="s">
        <v>2715</v>
      </c>
      <c r="C1178" s="147" t="s">
        <v>216</v>
      </c>
      <c r="D1178" s="148">
        <v>92.81</v>
      </c>
      <c r="E1178" s="148"/>
      <c r="F1178" s="148">
        <v>92.81</v>
      </c>
      <c r="G1178" s="125">
        <v>9</v>
      </c>
    </row>
    <row r="1179" spans="1:7" s="125" customFormat="1">
      <c r="A1179" s="145" t="s">
        <v>2716</v>
      </c>
      <c r="B1179" s="146" t="s">
        <v>2717</v>
      </c>
      <c r="C1179" s="147" t="s">
        <v>216</v>
      </c>
      <c r="D1179" s="148">
        <v>92.55</v>
      </c>
      <c r="E1179" s="148"/>
      <c r="F1179" s="148">
        <v>92.55</v>
      </c>
      <c r="G1179" s="125">
        <v>9</v>
      </c>
    </row>
    <row r="1180" spans="1:7" s="125" customFormat="1">
      <c r="A1180" s="145" t="s">
        <v>2718</v>
      </c>
      <c r="B1180" s="146" t="s">
        <v>2719</v>
      </c>
      <c r="C1180" s="147" t="s">
        <v>216</v>
      </c>
      <c r="D1180" s="148">
        <v>70.02</v>
      </c>
      <c r="E1180" s="148"/>
      <c r="F1180" s="148">
        <v>70.02</v>
      </c>
      <c r="G1180" s="125">
        <v>9</v>
      </c>
    </row>
    <row r="1181" spans="1:7" s="125" customFormat="1" ht="30">
      <c r="A1181" s="145" t="s">
        <v>2720</v>
      </c>
      <c r="B1181" s="146" t="s">
        <v>2721</v>
      </c>
      <c r="C1181" s="147" t="s">
        <v>216</v>
      </c>
      <c r="D1181" s="148">
        <v>186.91</v>
      </c>
      <c r="E1181" s="148"/>
      <c r="F1181" s="148">
        <v>186.91</v>
      </c>
      <c r="G1181" s="125">
        <v>9</v>
      </c>
    </row>
    <row r="1182" spans="1:7" s="125" customFormat="1" ht="30">
      <c r="A1182" s="145" t="s">
        <v>2722</v>
      </c>
      <c r="B1182" s="146" t="s">
        <v>2723</v>
      </c>
      <c r="C1182" s="147" t="s">
        <v>216</v>
      </c>
      <c r="D1182" s="148">
        <v>127.19</v>
      </c>
      <c r="E1182" s="148"/>
      <c r="F1182" s="148">
        <v>127.19</v>
      </c>
      <c r="G1182" s="125">
        <v>9</v>
      </c>
    </row>
    <row r="1183" spans="1:7" s="125" customFormat="1">
      <c r="A1183" s="145" t="s">
        <v>2724</v>
      </c>
      <c r="B1183" s="146" t="s">
        <v>2725</v>
      </c>
      <c r="C1183" s="147"/>
      <c r="D1183" s="148"/>
      <c r="E1183" s="148"/>
      <c r="F1183" s="148"/>
      <c r="G1183" s="125">
        <v>5</v>
      </c>
    </row>
    <row r="1184" spans="1:7" s="125" customFormat="1" ht="30">
      <c r="A1184" s="145" t="s">
        <v>2726</v>
      </c>
      <c r="B1184" s="146" t="s">
        <v>2727</v>
      </c>
      <c r="C1184" s="147" t="s">
        <v>216</v>
      </c>
      <c r="D1184" s="148">
        <v>785.83</v>
      </c>
      <c r="E1184" s="148"/>
      <c r="F1184" s="148">
        <v>785.83</v>
      </c>
      <c r="G1184" s="125">
        <v>9</v>
      </c>
    </row>
    <row r="1185" spans="1:7" s="125" customFormat="1" ht="30">
      <c r="A1185" s="145" t="s">
        <v>2728</v>
      </c>
      <c r="B1185" s="146" t="s">
        <v>2729</v>
      </c>
      <c r="C1185" s="147" t="s">
        <v>216</v>
      </c>
      <c r="D1185" s="148">
        <v>330</v>
      </c>
      <c r="E1185" s="148"/>
      <c r="F1185" s="148">
        <v>330</v>
      </c>
      <c r="G1185" s="125">
        <v>9</v>
      </c>
    </row>
    <row r="1186" spans="1:7" s="125" customFormat="1">
      <c r="A1186" s="145" t="s">
        <v>2730</v>
      </c>
      <c r="B1186" s="146" t="s">
        <v>2731</v>
      </c>
      <c r="C1186" s="147"/>
      <c r="D1186" s="148"/>
      <c r="E1186" s="148"/>
      <c r="F1186" s="148"/>
      <c r="G1186" s="125">
        <v>5</v>
      </c>
    </row>
    <row r="1187" spans="1:7" s="125" customFormat="1">
      <c r="A1187" s="145" t="s">
        <v>2732</v>
      </c>
      <c r="B1187" s="146" t="s">
        <v>2733</v>
      </c>
      <c r="C1187" s="147" t="s">
        <v>216</v>
      </c>
      <c r="D1187" s="148">
        <v>321.16000000000003</v>
      </c>
      <c r="E1187" s="148">
        <v>109.22</v>
      </c>
      <c r="F1187" s="148">
        <v>430.38</v>
      </c>
      <c r="G1187" s="125">
        <v>9</v>
      </c>
    </row>
    <row r="1188" spans="1:7" s="125" customFormat="1" ht="30">
      <c r="A1188" s="145" t="s">
        <v>2734</v>
      </c>
      <c r="B1188" s="146" t="s">
        <v>2735</v>
      </c>
      <c r="C1188" s="147" t="s">
        <v>216</v>
      </c>
      <c r="D1188" s="148">
        <v>724.85</v>
      </c>
      <c r="E1188" s="148"/>
      <c r="F1188" s="148">
        <v>724.85</v>
      </c>
      <c r="G1188" s="125">
        <v>9</v>
      </c>
    </row>
    <row r="1189" spans="1:7" s="125" customFormat="1" ht="30">
      <c r="A1189" s="145" t="s">
        <v>2736</v>
      </c>
      <c r="B1189" s="146" t="s">
        <v>2737</v>
      </c>
      <c r="C1189" s="147" t="s">
        <v>216</v>
      </c>
      <c r="D1189" s="148">
        <v>1212.98</v>
      </c>
      <c r="E1189" s="148"/>
      <c r="F1189" s="148">
        <v>1212.98</v>
      </c>
      <c r="G1189" s="125">
        <v>9</v>
      </c>
    </row>
    <row r="1190" spans="1:7" s="125" customFormat="1" ht="30">
      <c r="A1190" s="145" t="s">
        <v>2738</v>
      </c>
      <c r="B1190" s="146" t="s">
        <v>2739</v>
      </c>
      <c r="C1190" s="147" t="s">
        <v>216</v>
      </c>
      <c r="D1190" s="148">
        <v>518.9</v>
      </c>
      <c r="E1190" s="148"/>
      <c r="F1190" s="148">
        <v>518.9</v>
      </c>
      <c r="G1190" s="125">
        <v>9</v>
      </c>
    </row>
    <row r="1191" spans="1:7" s="125" customFormat="1" ht="30">
      <c r="A1191" s="145" t="s">
        <v>2740</v>
      </c>
      <c r="B1191" s="146" t="s">
        <v>2741</v>
      </c>
      <c r="C1191" s="147" t="s">
        <v>216</v>
      </c>
      <c r="D1191" s="148">
        <v>776.4</v>
      </c>
      <c r="E1191" s="148"/>
      <c r="F1191" s="148">
        <v>776.4</v>
      </c>
      <c r="G1191" s="125">
        <v>9</v>
      </c>
    </row>
    <row r="1192" spans="1:7" s="125" customFormat="1" ht="30">
      <c r="A1192" s="145" t="s">
        <v>2742</v>
      </c>
      <c r="B1192" s="146" t="s">
        <v>2743</v>
      </c>
      <c r="C1192" s="147" t="s">
        <v>216</v>
      </c>
      <c r="D1192" s="148">
        <v>659.92</v>
      </c>
      <c r="E1192" s="148"/>
      <c r="F1192" s="148">
        <v>659.92</v>
      </c>
      <c r="G1192" s="125">
        <v>9</v>
      </c>
    </row>
    <row r="1193" spans="1:7" s="125" customFormat="1">
      <c r="A1193" s="145" t="s">
        <v>2744</v>
      </c>
      <c r="B1193" s="146" t="s">
        <v>2745</v>
      </c>
      <c r="C1193" s="147"/>
      <c r="D1193" s="148"/>
      <c r="E1193" s="148"/>
      <c r="F1193" s="148"/>
      <c r="G1193" s="125">
        <v>5</v>
      </c>
    </row>
    <row r="1194" spans="1:7" s="125" customFormat="1">
      <c r="A1194" s="145" t="s">
        <v>2746</v>
      </c>
      <c r="B1194" s="146" t="s">
        <v>2747</v>
      </c>
      <c r="C1194" s="147" t="s">
        <v>216</v>
      </c>
      <c r="D1194" s="148">
        <v>53.82</v>
      </c>
      <c r="E1194" s="148"/>
      <c r="F1194" s="148">
        <v>53.82</v>
      </c>
      <c r="G1194" s="125">
        <v>9</v>
      </c>
    </row>
    <row r="1195" spans="1:7" s="125" customFormat="1">
      <c r="A1195" s="145" t="s">
        <v>2748</v>
      </c>
      <c r="B1195" s="146" t="s">
        <v>2749</v>
      </c>
      <c r="C1195" s="147" t="s">
        <v>216</v>
      </c>
      <c r="D1195" s="148">
        <v>1.33</v>
      </c>
      <c r="E1195" s="148">
        <v>11.14</v>
      </c>
      <c r="F1195" s="148">
        <v>12.47</v>
      </c>
      <c r="G1195" s="125">
        <v>9</v>
      </c>
    </row>
    <row r="1196" spans="1:7" s="125" customFormat="1">
      <c r="A1196" s="145" t="s">
        <v>2750</v>
      </c>
      <c r="B1196" s="146" t="s">
        <v>2751</v>
      </c>
      <c r="C1196" s="147" t="s">
        <v>216</v>
      </c>
      <c r="D1196" s="148"/>
      <c r="E1196" s="148">
        <v>5.56</v>
      </c>
      <c r="F1196" s="148">
        <v>5.56</v>
      </c>
      <c r="G1196" s="125">
        <v>9</v>
      </c>
    </row>
    <row r="1197" spans="1:7" s="125" customFormat="1">
      <c r="A1197" s="145" t="s">
        <v>2752</v>
      </c>
      <c r="B1197" s="146" t="s">
        <v>2753</v>
      </c>
      <c r="C1197" s="147" t="s">
        <v>31</v>
      </c>
      <c r="D1197" s="148">
        <v>14.24</v>
      </c>
      <c r="E1197" s="148"/>
      <c r="F1197" s="148">
        <v>14.24</v>
      </c>
      <c r="G1197" s="125">
        <v>9</v>
      </c>
    </row>
    <row r="1198" spans="1:7" s="125" customFormat="1">
      <c r="A1198" s="145" t="s">
        <v>2754</v>
      </c>
      <c r="B1198" s="146" t="s">
        <v>2755</v>
      </c>
      <c r="C1198" s="147" t="s">
        <v>24</v>
      </c>
      <c r="D1198" s="148">
        <v>18.29</v>
      </c>
      <c r="E1198" s="148"/>
      <c r="F1198" s="148">
        <v>18.29</v>
      </c>
      <c r="G1198" s="125">
        <v>9</v>
      </c>
    </row>
    <row r="1199" spans="1:7" s="125" customFormat="1">
      <c r="A1199" s="145" t="s">
        <v>2756</v>
      </c>
      <c r="B1199" s="146" t="s">
        <v>2757</v>
      </c>
      <c r="C1199" s="147"/>
      <c r="D1199" s="148"/>
      <c r="E1199" s="148"/>
      <c r="F1199" s="148"/>
      <c r="G1199" s="125">
        <v>2</v>
      </c>
    </row>
    <row r="1200" spans="1:7" s="125" customFormat="1">
      <c r="A1200" s="145" t="s">
        <v>2758</v>
      </c>
      <c r="B1200" s="146" t="s">
        <v>2759</v>
      </c>
      <c r="C1200" s="147"/>
      <c r="D1200" s="148"/>
      <c r="E1200" s="148"/>
      <c r="F1200" s="148"/>
      <c r="G1200" s="125">
        <v>5</v>
      </c>
    </row>
    <row r="1201" spans="1:7" s="125" customFormat="1">
      <c r="A1201" s="145" t="s">
        <v>2760</v>
      </c>
      <c r="B1201" s="146" t="s">
        <v>2761</v>
      </c>
      <c r="C1201" s="147" t="s">
        <v>216</v>
      </c>
      <c r="D1201" s="148">
        <v>956.41</v>
      </c>
      <c r="E1201" s="148">
        <v>48.6</v>
      </c>
      <c r="F1201" s="148">
        <v>1005.01</v>
      </c>
      <c r="G1201" s="125">
        <v>9</v>
      </c>
    </row>
    <row r="1202" spans="1:7" s="125" customFormat="1">
      <c r="A1202" s="145" t="s">
        <v>2762</v>
      </c>
      <c r="B1202" s="146" t="s">
        <v>2763</v>
      </c>
      <c r="C1202" s="147" t="s">
        <v>216</v>
      </c>
      <c r="D1202" s="148">
        <v>841.41</v>
      </c>
      <c r="E1202" s="148">
        <v>48.6</v>
      </c>
      <c r="F1202" s="148">
        <v>890.01</v>
      </c>
      <c r="G1202" s="125">
        <v>9</v>
      </c>
    </row>
    <row r="1203" spans="1:7" s="125" customFormat="1">
      <c r="A1203" s="145" t="s">
        <v>2764</v>
      </c>
      <c r="B1203" s="146" t="s">
        <v>2765</v>
      </c>
      <c r="C1203" s="147"/>
      <c r="D1203" s="148"/>
      <c r="E1203" s="148"/>
      <c r="F1203" s="148"/>
      <c r="G1203" s="125">
        <v>5</v>
      </c>
    </row>
    <row r="1204" spans="1:7" s="125" customFormat="1" ht="30">
      <c r="A1204" s="145" t="s">
        <v>2766</v>
      </c>
      <c r="B1204" s="146" t="s">
        <v>2767</v>
      </c>
      <c r="C1204" s="147" t="s">
        <v>216</v>
      </c>
      <c r="D1204" s="148">
        <v>666</v>
      </c>
      <c r="E1204" s="148">
        <v>51.22</v>
      </c>
      <c r="F1204" s="148">
        <v>717.22</v>
      </c>
      <c r="G1204" s="125">
        <v>9</v>
      </c>
    </row>
    <row r="1205" spans="1:7" s="125" customFormat="1">
      <c r="A1205" s="145" t="s">
        <v>2768</v>
      </c>
      <c r="B1205" s="146" t="s">
        <v>2769</v>
      </c>
      <c r="C1205" s="147" t="s">
        <v>24</v>
      </c>
      <c r="D1205" s="148">
        <v>1146.43</v>
      </c>
      <c r="E1205" s="148">
        <v>103.92</v>
      </c>
      <c r="F1205" s="148">
        <v>1250.3499999999999</v>
      </c>
      <c r="G1205" s="125">
        <v>9</v>
      </c>
    </row>
    <row r="1206" spans="1:7" s="125" customFormat="1">
      <c r="A1206" s="145" t="s">
        <v>2770</v>
      </c>
      <c r="B1206" s="146" t="s">
        <v>2771</v>
      </c>
      <c r="C1206" s="147" t="s">
        <v>24</v>
      </c>
      <c r="D1206" s="148">
        <v>1267.72</v>
      </c>
      <c r="E1206" s="148">
        <v>103.92</v>
      </c>
      <c r="F1206" s="148">
        <v>1371.64</v>
      </c>
      <c r="G1206" s="125">
        <v>9</v>
      </c>
    </row>
    <row r="1207" spans="1:7" s="125" customFormat="1">
      <c r="A1207" s="145" t="s">
        <v>2772</v>
      </c>
      <c r="B1207" s="146" t="s">
        <v>2773</v>
      </c>
      <c r="C1207" s="147" t="s">
        <v>24</v>
      </c>
      <c r="D1207" s="148">
        <v>1391.61</v>
      </c>
      <c r="E1207" s="148">
        <v>103.92</v>
      </c>
      <c r="F1207" s="148">
        <v>1495.53</v>
      </c>
      <c r="G1207" s="125">
        <v>9</v>
      </c>
    </row>
    <row r="1208" spans="1:7" s="125" customFormat="1">
      <c r="A1208" s="145" t="s">
        <v>2774</v>
      </c>
      <c r="B1208" s="146" t="s">
        <v>2775</v>
      </c>
      <c r="C1208" s="147" t="s">
        <v>24</v>
      </c>
      <c r="D1208" s="148">
        <v>2022.49</v>
      </c>
      <c r="E1208" s="148">
        <v>129.88999999999999</v>
      </c>
      <c r="F1208" s="148">
        <v>2152.38</v>
      </c>
      <c r="G1208" s="125">
        <v>9</v>
      </c>
    </row>
    <row r="1209" spans="1:7" s="125" customFormat="1">
      <c r="A1209" s="145" t="s">
        <v>2776</v>
      </c>
      <c r="B1209" s="146" t="s">
        <v>2777</v>
      </c>
      <c r="C1209" s="147"/>
      <c r="D1209" s="148"/>
      <c r="E1209" s="148"/>
      <c r="F1209" s="148"/>
      <c r="G1209" s="125">
        <v>5</v>
      </c>
    </row>
    <row r="1210" spans="1:7" s="125" customFormat="1" ht="30">
      <c r="A1210" s="145" t="s">
        <v>2778</v>
      </c>
      <c r="B1210" s="146" t="s">
        <v>2779</v>
      </c>
      <c r="C1210" s="147" t="s">
        <v>24</v>
      </c>
      <c r="D1210" s="148">
        <v>1100.99</v>
      </c>
      <c r="E1210" s="148">
        <v>51.95</v>
      </c>
      <c r="F1210" s="148">
        <v>1152.94</v>
      </c>
      <c r="G1210" s="125">
        <v>9</v>
      </c>
    </row>
    <row r="1211" spans="1:7" s="125" customFormat="1" ht="30">
      <c r="A1211" s="145" t="s">
        <v>2780</v>
      </c>
      <c r="B1211" s="146" t="s">
        <v>2781</v>
      </c>
      <c r="C1211" s="147" t="s">
        <v>24</v>
      </c>
      <c r="D1211" s="148">
        <v>946.47</v>
      </c>
      <c r="E1211" s="148">
        <v>51.95</v>
      </c>
      <c r="F1211" s="148">
        <v>998.42</v>
      </c>
      <c r="G1211" s="125">
        <v>9</v>
      </c>
    </row>
    <row r="1212" spans="1:7" s="125" customFormat="1" ht="30">
      <c r="A1212" s="145" t="s">
        <v>2782</v>
      </c>
      <c r="B1212" s="146" t="s">
        <v>2783</v>
      </c>
      <c r="C1212" s="147" t="s">
        <v>24</v>
      </c>
      <c r="D1212" s="148">
        <v>1119.82</v>
      </c>
      <c r="E1212" s="148">
        <v>103.92</v>
      </c>
      <c r="F1212" s="148">
        <v>1223.74</v>
      </c>
      <c r="G1212" s="125">
        <v>9</v>
      </c>
    </row>
    <row r="1213" spans="1:7" s="125" customFormat="1" ht="30">
      <c r="A1213" s="145" t="s">
        <v>2784</v>
      </c>
      <c r="B1213" s="146" t="s">
        <v>2785</v>
      </c>
      <c r="C1213" s="147" t="s">
        <v>24</v>
      </c>
      <c r="D1213" s="148">
        <v>1221.26</v>
      </c>
      <c r="E1213" s="148">
        <v>103.92</v>
      </c>
      <c r="F1213" s="148">
        <v>1325.18</v>
      </c>
      <c r="G1213" s="125">
        <v>9</v>
      </c>
    </row>
    <row r="1214" spans="1:7" s="125" customFormat="1" ht="30">
      <c r="A1214" s="145" t="s">
        <v>2786</v>
      </c>
      <c r="B1214" s="146" t="s">
        <v>2787</v>
      </c>
      <c r="C1214" s="147" t="s">
        <v>24</v>
      </c>
      <c r="D1214" s="148">
        <v>1251.8800000000001</v>
      </c>
      <c r="E1214" s="148">
        <v>103.92</v>
      </c>
      <c r="F1214" s="148">
        <v>1355.8</v>
      </c>
      <c r="G1214" s="125">
        <v>9</v>
      </c>
    </row>
    <row r="1215" spans="1:7" s="125" customFormat="1" ht="30">
      <c r="A1215" s="145" t="s">
        <v>2788</v>
      </c>
      <c r="B1215" s="146" t="s">
        <v>2789</v>
      </c>
      <c r="C1215" s="147" t="s">
        <v>24</v>
      </c>
      <c r="D1215" s="148">
        <v>1963.59</v>
      </c>
      <c r="E1215" s="148">
        <v>129.88999999999999</v>
      </c>
      <c r="F1215" s="148">
        <v>2093.48</v>
      </c>
      <c r="G1215" s="125">
        <v>9</v>
      </c>
    </row>
    <row r="1216" spans="1:7" s="125" customFormat="1" ht="30">
      <c r="A1216" s="145" t="s">
        <v>2790</v>
      </c>
      <c r="B1216" s="146" t="s">
        <v>2791</v>
      </c>
      <c r="C1216" s="147" t="s">
        <v>24</v>
      </c>
      <c r="D1216" s="148">
        <v>2082.1999999999998</v>
      </c>
      <c r="E1216" s="148">
        <v>129.88999999999999</v>
      </c>
      <c r="F1216" s="148">
        <v>2212.09</v>
      </c>
      <c r="G1216" s="125">
        <v>9</v>
      </c>
    </row>
    <row r="1217" spans="1:7" s="125" customFormat="1" ht="30">
      <c r="A1217" s="145" t="s">
        <v>2792</v>
      </c>
      <c r="B1217" s="146" t="s">
        <v>2793</v>
      </c>
      <c r="C1217" s="147" t="s">
        <v>24</v>
      </c>
      <c r="D1217" s="148">
        <v>3787.99</v>
      </c>
      <c r="E1217" s="148">
        <v>148.44999999999999</v>
      </c>
      <c r="F1217" s="148">
        <v>3936.44</v>
      </c>
      <c r="G1217" s="125">
        <v>9</v>
      </c>
    </row>
    <row r="1218" spans="1:7" s="125" customFormat="1" ht="30">
      <c r="A1218" s="145" t="s">
        <v>2794</v>
      </c>
      <c r="B1218" s="146" t="s">
        <v>2795</v>
      </c>
      <c r="C1218" s="147" t="s">
        <v>24</v>
      </c>
      <c r="D1218" s="148">
        <v>900.52</v>
      </c>
      <c r="E1218" s="148">
        <v>12.99</v>
      </c>
      <c r="F1218" s="148">
        <v>913.51</v>
      </c>
      <c r="G1218" s="125">
        <v>9</v>
      </c>
    </row>
    <row r="1219" spans="1:7" s="125" customFormat="1" ht="30">
      <c r="A1219" s="145" t="s">
        <v>2796</v>
      </c>
      <c r="B1219" s="146" t="s">
        <v>2797</v>
      </c>
      <c r="C1219" s="147" t="s">
        <v>24</v>
      </c>
      <c r="D1219" s="148">
        <v>1349.83</v>
      </c>
      <c r="E1219" s="148">
        <v>100.2</v>
      </c>
      <c r="F1219" s="148">
        <v>1450.03</v>
      </c>
      <c r="G1219" s="125">
        <v>9</v>
      </c>
    </row>
    <row r="1220" spans="1:7" s="125" customFormat="1" ht="30">
      <c r="A1220" s="145" t="s">
        <v>2798</v>
      </c>
      <c r="B1220" s="146" t="s">
        <v>2799</v>
      </c>
      <c r="C1220" s="147" t="s">
        <v>24</v>
      </c>
      <c r="D1220" s="148">
        <v>1402.91</v>
      </c>
      <c r="E1220" s="148">
        <v>96.5</v>
      </c>
      <c r="F1220" s="148">
        <v>1499.41</v>
      </c>
      <c r="G1220" s="125">
        <v>9</v>
      </c>
    </row>
    <row r="1221" spans="1:7" s="125" customFormat="1" ht="30">
      <c r="A1221" s="145" t="s">
        <v>2800</v>
      </c>
      <c r="B1221" s="146" t="s">
        <v>2801</v>
      </c>
      <c r="C1221" s="147" t="s">
        <v>24</v>
      </c>
      <c r="D1221" s="148">
        <v>1527.57</v>
      </c>
      <c r="E1221" s="148">
        <v>96.5</v>
      </c>
      <c r="F1221" s="148">
        <v>1624.07</v>
      </c>
      <c r="G1221" s="125">
        <v>9</v>
      </c>
    </row>
    <row r="1222" spans="1:7" s="125" customFormat="1" ht="30">
      <c r="A1222" s="145" t="s">
        <v>2802</v>
      </c>
      <c r="B1222" s="146" t="s">
        <v>2803</v>
      </c>
      <c r="C1222" s="147" t="s">
        <v>24</v>
      </c>
      <c r="D1222" s="148">
        <v>1558.19</v>
      </c>
      <c r="E1222" s="148">
        <v>96.5</v>
      </c>
      <c r="F1222" s="148">
        <v>1654.69</v>
      </c>
      <c r="G1222" s="125">
        <v>9</v>
      </c>
    </row>
    <row r="1223" spans="1:7" s="125" customFormat="1" ht="30">
      <c r="A1223" s="145" t="s">
        <v>2804</v>
      </c>
      <c r="B1223" s="146" t="s">
        <v>2805</v>
      </c>
      <c r="C1223" s="147" t="s">
        <v>24</v>
      </c>
      <c r="D1223" s="148">
        <v>2196.62</v>
      </c>
      <c r="E1223" s="148">
        <v>126.18</v>
      </c>
      <c r="F1223" s="148">
        <v>2322.8000000000002</v>
      </c>
      <c r="G1223" s="125">
        <v>9</v>
      </c>
    </row>
    <row r="1224" spans="1:7" s="125" customFormat="1">
      <c r="A1224" s="145" t="s">
        <v>2806</v>
      </c>
      <c r="B1224" s="146" t="s">
        <v>2807</v>
      </c>
      <c r="C1224" s="147"/>
      <c r="D1224" s="148"/>
      <c r="E1224" s="148"/>
      <c r="F1224" s="148"/>
      <c r="G1224" s="125">
        <v>5</v>
      </c>
    </row>
    <row r="1225" spans="1:7" s="125" customFormat="1">
      <c r="A1225" s="145" t="s">
        <v>2808</v>
      </c>
      <c r="B1225" s="146" t="s">
        <v>2809</v>
      </c>
      <c r="C1225" s="147" t="s">
        <v>216</v>
      </c>
      <c r="D1225" s="148">
        <v>124.71</v>
      </c>
      <c r="E1225" s="148">
        <v>37.11</v>
      </c>
      <c r="F1225" s="148">
        <v>161.82</v>
      </c>
      <c r="G1225" s="125">
        <v>9</v>
      </c>
    </row>
    <row r="1226" spans="1:7" s="125" customFormat="1" ht="30">
      <c r="A1226" s="145" t="s">
        <v>2810</v>
      </c>
      <c r="B1226" s="146" t="s">
        <v>2811</v>
      </c>
      <c r="C1226" s="147" t="s">
        <v>31</v>
      </c>
      <c r="D1226" s="148">
        <v>10.46</v>
      </c>
      <c r="E1226" s="148">
        <v>7.42</v>
      </c>
      <c r="F1226" s="148">
        <v>17.88</v>
      </c>
      <c r="G1226" s="125">
        <v>9</v>
      </c>
    </row>
    <row r="1227" spans="1:7" s="125" customFormat="1" ht="30">
      <c r="A1227" s="145" t="s">
        <v>2812</v>
      </c>
      <c r="B1227" s="146" t="s">
        <v>2813</v>
      </c>
      <c r="C1227" s="147" t="s">
        <v>31</v>
      </c>
      <c r="D1227" s="148">
        <v>93.39</v>
      </c>
      <c r="E1227" s="148">
        <v>74.22</v>
      </c>
      <c r="F1227" s="148">
        <v>167.61</v>
      </c>
      <c r="G1227" s="125">
        <v>9</v>
      </c>
    </row>
    <row r="1228" spans="1:7" s="125" customFormat="1" ht="30">
      <c r="A1228" s="145" t="s">
        <v>2814</v>
      </c>
      <c r="B1228" s="146" t="s">
        <v>2815</v>
      </c>
      <c r="C1228" s="147" t="s">
        <v>216</v>
      </c>
      <c r="D1228" s="148">
        <v>1896.65</v>
      </c>
      <c r="E1228" s="148"/>
      <c r="F1228" s="148">
        <v>1896.65</v>
      </c>
      <c r="G1228" s="125">
        <v>9</v>
      </c>
    </row>
    <row r="1229" spans="1:7" s="125" customFormat="1" ht="30">
      <c r="A1229" s="145" t="s">
        <v>2816</v>
      </c>
      <c r="B1229" s="146" t="s">
        <v>2817</v>
      </c>
      <c r="C1229" s="147" t="s">
        <v>216</v>
      </c>
      <c r="D1229" s="148">
        <v>734.25</v>
      </c>
      <c r="E1229" s="148"/>
      <c r="F1229" s="148">
        <v>734.25</v>
      </c>
      <c r="G1229" s="125">
        <v>9</v>
      </c>
    </row>
    <row r="1230" spans="1:7" s="125" customFormat="1" ht="30">
      <c r="A1230" s="145" t="s">
        <v>2818</v>
      </c>
      <c r="B1230" s="146" t="s">
        <v>2819</v>
      </c>
      <c r="C1230" s="147" t="s">
        <v>216</v>
      </c>
      <c r="D1230" s="148">
        <v>569.97</v>
      </c>
      <c r="E1230" s="148">
        <v>14.84</v>
      </c>
      <c r="F1230" s="148">
        <v>584.80999999999995</v>
      </c>
      <c r="G1230" s="125">
        <v>9</v>
      </c>
    </row>
    <row r="1231" spans="1:7" s="125" customFormat="1" ht="30">
      <c r="A1231" s="145" t="s">
        <v>2820</v>
      </c>
      <c r="B1231" s="146" t="s">
        <v>2821</v>
      </c>
      <c r="C1231" s="147" t="s">
        <v>216</v>
      </c>
      <c r="D1231" s="148">
        <v>1452.01</v>
      </c>
      <c r="E1231" s="148"/>
      <c r="F1231" s="148">
        <v>1452.01</v>
      </c>
      <c r="G1231" s="125">
        <v>9</v>
      </c>
    </row>
    <row r="1232" spans="1:7" s="125" customFormat="1">
      <c r="A1232" s="145" t="s">
        <v>2822</v>
      </c>
      <c r="B1232" s="146" t="s">
        <v>2823</v>
      </c>
      <c r="C1232" s="147" t="s">
        <v>216</v>
      </c>
      <c r="D1232" s="148">
        <v>213.95</v>
      </c>
      <c r="E1232" s="148">
        <v>37.11</v>
      </c>
      <c r="F1232" s="148">
        <v>251.06</v>
      </c>
      <c r="G1232" s="125">
        <v>9</v>
      </c>
    </row>
    <row r="1233" spans="1:7" s="125" customFormat="1">
      <c r="A1233" s="145" t="s">
        <v>2824</v>
      </c>
      <c r="B1233" s="146" t="s">
        <v>2825</v>
      </c>
      <c r="C1233" s="147" t="s">
        <v>112</v>
      </c>
      <c r="D1233" s="148">
        <v>1013.52</v>
      </c>
      <c r="E1233" s="148">
        <v>159.58000000000001</v>
      </c>
      <c r="F1233" s="148">
        <v>1173.0999999999999</v>
      </c>
      <c r="G1233" s="125">
        <v>9</v>
      </c>
    </row>
    <row r="1234" spans="1:7" s="125" customFormat="1">
      <c r="A1234" s="145" t="s">
        <v>2826</v>
      </c>
      <c r="B1234" s="146" t="s">
        <v>2827</v>
      </c>
      <c r="C1234" s="147" t="s">
        <v>216</v>
      </c>
      <c r="D1234" s="148">
        <v>213.48</v>
      </c>
      <c r="E1234" s="148">
        <v>7.28</v>
      </c>
      <c r="F1234" s="148">
        <v>220.76</v>
      </c>
      <c r="G1234" s="125">
        <v>9</v>
      </c>
    </row>
    <row r="1235" spans="1:7" s="125" customFormat="1" ht="30">
      <c r="A1235" s="145" t="s">
        <v>2828</v>
      </c>
      <c r="B1235" s="146" t="s">
        <v>2829</v>
      </c>
      <c r="C1235" s="147" t="s">
        <v>216</v>
      </c>
      <c r="D1235" s="148">
        <v>1814.49</v>
      </c>
      <c r="E1235" s="148"/>
      <c r="F1235" s="148">
        <v>1814.49</v>
      </c>
      <c r="G1235" s="125">
        <v>9</v>
      </c>
    </row>
    <row r="1236" spans="1:7" s="125" customFormat="1" ht="30">
      <c r="A1236" s="145" t="s">
        <v>2830</v>
      </c>
      <c r="B1236" s="146" t="s">
        <v>2831</v>
      </c>
      <c r="C1236" s="147" t="s">
        <v>216</v>
      </c>
      <c r="D1236" s="148">
        <v>1615.04</v>
      </c>
      <c r="E1236" s="148"/>
      <c r="F1236" s="148">
        <v>1615.04</v>
      </c>
      <c r="G1236" s="125">
        <v>9</v>
      </c>
    </row>
    <row r="1237" spans="1:7" s="125" customFormat="1">
      <c r="A1237" s="145" t="s">
        <v>2832</v>
      </c>
      <c r="B1237" s="146" t="s">
        <v>2833</v>
      </c>
      <c r="C1237" s="147" t="s">
        <v>216</v>
      </c>
      <c r="D1237" s="148">
        <v>445.19</v>
      </c>
      <c r="E1237" s="148">
        <v>30.54</v>
      </c>
      <c r="F1237" s="148">
        <v>475.73</v>
      </c>
      <c r="G1237" s="125">
        <v>9</v>
      </c>
    </row>
    <row r="1238" spans="1:7" s="125" customFormat="1">
      <c r="A1238" s="145" t="s">
        <v>2834</v>
      </c>
      <c r="B1238" s="146" t="s">
        <v>2835</v>
      </c>
      <c r="C1238" s="147" t="s">
        <v>216</v>
      </c>
      <c r="D1238" s="148">
        <v>437.63</v>
      </c>
      <c r="E1238" s="148">
        <v>75.14</v>
      </c>
      <c r="F1238" s="148">
        <v>512.77</v>
      </c>
      <c r="G1238" s="125">
        <v>9</v>
      </c>
    </row>
    <row r="1239" spans="1:7" s="125" customFormat="1" ht="30">
      <c r="A1239" s="145" t="s">
        <v>2836</v>
      </c>
      <c r="B1239" s="146" t="s">
        <v>2837</v>
      </c>
      <c r="C1239" s="147" t="s">
        <v>31</v>
      </c>
      <c r="D1239" s="148">
        <v>135.47</v>
      </c>
      <c r="E1239" s="148">
        <v>7.42</v>
      </c>
      <c r="F1239" s="148">
        <v>142.88999999999999</v>
      </c>
      <c r="G1239" s="125">
        <v>9</v>
      </c>
    </row>
    <row r="1240" spans="1:7" s="125" customFormat="1">
      <c r="A1240" s="145" t="s">
        <v>2838</v>
      </c>
      <c r="B1240" s="146" t="s">
        <v>2839</v>
      </c>
      <c r="C1240" s="147"/>
      <c r="D1240" s="148"/>
      <c r="E1240" s="148"/>
      <c r="F1240" s="148"/>
      <c r="G1240" s="125">
        <v>5</v>
      </c>
    </row>
    <row r="1241" spans="1:7" s="125" customFormat="1">
      <c r="A1241" s="145" t="s">
        <v>2840</v>
      </c>
      <c r="B1241" s="146" t="s">
        <v>2841</v>
      </c>
      <c r="C1241" s="147" t="s">
        <v>216</v>
      </c>
      <c r="D1241" s="148">
        <v>264.91000000000003</v>
      </c>
      <c r="E1241" s="148">
        <v>51.22</v>
      </c>
      <c r="F1241" s="148">
        <v>316.13</v>
      </c>
      <c r="G1241" s="125">
        <v>9</v>
      </c>
    </row>
    <row r="1242" spans="1:7" s="125" customFormat="1">
      <c r="A1242" s="145" t="s">
        <v>2842</v>
      </c>
      <c r="B1242" s="146" t="s">
        <v>2843</v>
      </c>
      <c r="C1242" s="147" t="s">
        <v>24</v>
      </c>
      <c r="D1242" s="148">
        <v>544.24</v>
      </c>
      <c r="E1242" s="148">
        <v>103.92</v>
      </c>
      <c r="F1242" s="148">
        <v>648.16</v>
      </c>
      <c r="G1242" s="125">
        <v>9</v>
      </c>
    </row>
    <row r="1243" spans="1:7" s="125" customFormat="1">
      <c r="A1243" s="145" t="s">
        <v>2844</v>
      </c>
      <c r="B1243" s="146" t="s">
        <v>2845</v>
      </c>
      <c r="C1243" s="147" t="s">
        <v>24</v>
      </c>
      <c r="D1243" s="148">
        <v>527.41999999999996</v>
      </c>
      <c r="E1243" s="148">
        <v>103.92</v>
      </c>
      <c r="F1243" s="148">
        <v>631.34</v>
      </c>
      <c r="G1243" s="125">
        <v>9</v>
      </c>
    </row>
    <row r="1244" spans="1:7" s="125" customFormat="1">
      <c r="A1244" s="145" t="s">
        <v>2846</v>
      </c>
      <c r="B1244" s="146" t="s">
        <v>2847</v>
      </c>
      <c r="C1244" s="147" t="s">
        <v>24</v>
      </c>
      <c r="D1244" s="148">
        <v>537.53</v>
      </c>
      <c r="E1244" s="148">
        <v>103.92</v>
      </c>
      <c r="F1244" s="148">
        <v>641.45000000000005</v>
      </c>
      <c r="G1244" s="125">
        <v>9</v>
      </c>
    </row>
    <row r="1245" spans="1:7" s="125" customFormat="1">
      <c r="A1245" s="145" t="s">
        <v>2848</v>
      </c>
      <c r="B1245" s="146" t="s">
        <v>2849</v>
      </c>
      <c r="C1245" s="147" t="s">
        <v>24</v>
      </c>
      <c r="D1245" s="148">
        <v>566.25</v>
      </c>
      <c r="E1245" s="148">
        <v>103.92</v>
      </c>
      <c r="F1245" s="148">
        <v>670.17</v>
      </c>
      <c r="G1245" s="125">
        <v>9</v>
      </c>
    </row>
    <row r="1246" spans="1:7" s="125" customFormat="1">
      <c r="A1246" s="145" t="s">
        <v>2850</v>
      </c>
      <c r="B1246" s="146" t="s">
        <v>2851</v>
      </c>
      <c r="C1246" s="147" t="s">
        <v>24</v>
      </c>
      <c r="D1246" s="148">
        <v>646.39</v>
      </c>
      <c r="E1246" s="148">
        <v>103.92</v>
      </c>
      <c r="F1246" s="148">
        <v>750.31</v>
      </c>
      <c r="G1246" s="125">
        <v>9</v>
      </c>
    </row>
    <row r="1247" spans="1:7" s="125" customFormat="1">
      <c r="A1247" s="145" t="s">
        <v>2852</v>
      </c>
      <c r="B1247" s="146" t="s">
        <v>2853</v>
      </c>
      <c r="C1247" s="147" t="s">
        <v>24</v>
      </c>
      <c r="D1247" s="148">
        <v>896.93</v>
      </c>
      <c r="E1247" s="148">
        <v>129.88999999999999</v>
      </c>
      <c r="F1247" s="148">
        <v>1026.82</v>
      </c>
      <c r="G1247" s="125">
        <v>9</v>
      </c>
    </row>
    <row r="1248" spans="1:7" s="125" customFormat="1">
      <c r="A1248" s="145" t="s">
        <v>2854</v>
      </c>
      <c r="B1248" s="146" t="s">
        <v>2855</v>
      </c>
      <c r="C1248" s="147" t="s">
        <v>24</v>
      </c>
      <c r="D1248" s="148">
        <v>946.35</v>
      </c>
      <c r="E1248" s="148">
        <v>150.30000000000001</v>
      </c>
      <c r="F1248" s="148">
        <v>1096.6500000000001</v>
      </c>
      <c r="G1248" s="125">
        <v>9</v>
      </c>
    </row>
    <row r="1249" spans="1:7" s="125" customFormat="1" ht="30">
      <c r="A1249" s="145" t="s">
        <v>2856</v>
      </c>
      <c r="B1249" s="146" t="s">
        <v>2857</v>
      </c>
      <c r="C1249" s="147" t="s">
        <v>24</v>
      </c>
      <c r="D1249" s="148">
        <v>347.72</v>
      </c>
      <c r="E1249" s="148">
        <v>51.95</v>
      </c>
      <c r="F1249" s="148">
        <v>399.67</v>
      </c>
      <c r="G1249" s="125">
        <v>9</v>
      </c>
    </row>
    <row r="1250" spans="1:7" s="125" customFormat="1" ht="30">
      <c r="A1250" s="145" t="s">
        <v>2858</v>
      </c>
      <c r="B1250" s="146" t="s">
        <v>2859</v>
      </c>
      <c r="C1250" s="147" t="s">
        <v>24</v>
      </c>
      <c r="D1250" s="148">
        <v>341.01</v>
      </c>
      <c r="E1250" s="148">
        <v>51.95</v>
      </c>
      <c r="F1250" s="148">
        <v>392.96</v>
      </c>
      <c r="G1250" s="125">
        <v>9</v>
      </c>
    </row>
    <row r="1251" spans="1:7" s="125" customFormat="1" ht="30">
      <c r="A1251" s="145" t="s">
        <v>2860</v>
      </c>
      <c r="B1251" s="146" t="s">
        <v>2861</v>
      </c>
      <c r="C1251" s="147" t="s">
        <v>24</v>
      </c>
      <c r="D1251" s="148">
        <v>369.73</v>
      </c>
      <c r="E1251" s="148">
        <v>51.95</v>
      </c>
      <c r="F1251" s="148">
        <v>421.68</v>
      </c>
      <c r="G1251" s="125">
        <v>9</v>
      </c>
    </row>
    <row r="1252" spans="1:7" s="125" customFormat="1">
      <c r="A1252" s="145" t="s">
        <v>2862</v>
      </c>
      <c r="B1252" s="146" t="s">
        <v>2863</v>
      </c>
      <c r="C1252" s="147" t="s">
        <v>24</v>
      </c>
      <c r="D1252" s="148">
        <v>618.39</v>
      </c>
      <c r="E1252" s="148">
        <v>51.95</v>
      </c>
      <c r="F1252" s="148">
        <v>670.34</v>
      </c>
      <c r="G1252" s="125">
        <v>9</v>
      </c>
    </row>
    <row r="1253" spans="1:7" s="125" customFormat="1">
      <c r="A1253" s="145" t="s">
        <v>2864</v>
      </c>
      <c r="B1253" s="146" t="s">
        <v>2865</v>
      </c>
      <c r="C1253" s="147" t="s">
        <v>24</v>
      </c>
      <c r="D1253" s="148">
        <v>611.67999999999995</v>
      </c>
      <c r="E1253" s="148">
        <v>51.95</v>
      </c>
      <c r="F1253" s="148">
        <v>663.63</v>
      </c>
      <c r="G1253" s="125">
        <v>9</v>
      </c>
    </row>
    <row r="1254" spans="1:7" s="125" customFormat="1">
      <c r="A1254" s="145" t="s">
        <v>2866</v>
      </c>
      <c r="B1254" s="146" t="s">
        <v>2867</v>
      </c>
      <c r="C1254" s="147" t="s">
        <v>24</v>
      </c>
      <c r="D1254" s="148">
        <v>810.51</v>
      </c>
      <c r="E1254" s="148">
        <v>96.5</v>
      </c>
      <c r="F1254" s="148">
        <v>907.01</v>
      </c>
      <c r="G1254" s="125">
        <v>9</v>
      </c>
    </row>
    <row r="1255" spans="1:7" s="125" customFormat="1">
      <c r="A1255" s="145" t="s">
        <v>2868</v>
      </c>
      <c r="B1255" s="146" t="s">
        <v>2869</v>
      </c>
      <c r="C1255" s="147" t="s">
        <v>24</v>
      </c>
      <c r="D1255" s="148">
        <v>832.23</v>
      </c>
      <c r="E1255" s="148">
        <v>96.5</v>
      </c>
      <c r="F1255" s="148">
        <v>928.73</v>
      </c>
      <c r="G1255" s="125">
        <v>9</v>
      </c>
    </row>
    <row r="1256" spans="1:7" s="125" customFormat="1">
      <c r="A1256" s="145" t="s">
        <v>2870</v>
      </c>
      <c r="B1256" s="146" t="s">
        <v>2871</v>
      </c>
      <c r="C1256" s="147" t="s">
        <v>24</v>
      </c>
      <c r="D1256" s="148">
        <v>872.56</v>
      </c>
      <c r="E1256" s="148">
        <v>96.5</v>
      </c>
      <c r="F1256" s="148">
        <v>969.06</v>
      </c>
      <c r="G1256" s="125">
        <v>9</v>
      </c>
    </row>
    <row r="1257" spans="1:7" s="125" customFormat="1">
      <c r="A1257" s="145" t="s">
        <v>2872</v>
      </c>
      <c r="B1257" s="146" t="s">
        <v>2873</v>
      </c>
      <c r="C1257" s="147" t="s">
        <v>24</v>
      </c>
      <c r="D1257" s="148">
        <v>1129.96</v>
      </c>
      <c r="E1257" s="148">
        <v>126.18</v>
      </c>
      <c r="F1257" s="148">
        <v>1256.1400000000001</v>
      </c>
      <c r="G1257" s="125">
        <v>9</v>
      </c>
    </row>
    <row r="1258" spans="1:7" s="125" customFormat="1">
      <c r="A1258" s="145" t="s">
        <v>2874</v>
      </c>
      <c r="B1258" s="146" t="s">
        <v>2875</v>
      </c>
      <c r="C1258" s="147" t="s">
        <v>24</v>
      </c>
      <c r="D1258" s="148">
        <v>1162.97</v>
      </c>
      <c r="E1258" s="148">
        <v>126.18</v>
      </c>
      <c r="F1258" s="148">
        <v>1289.1500000000001</v>
      </c>
      <c r="G1258" s="125">
        <v>9</v>
      </c>
    </row>
    <row r="1259" spans="1:7" s="125" customFormat="1">
      <c r="A1259" s="145" t="s">
        <v>2876</v>
      </c>
      <c r="B1259" s="146" t="s">
        <v>2877</v>
      </c>
      <c r="C1259" s="147" t="s">
        <v>24</v>
      </c>
      <c r="D1259" s="148">
        <v>712.03</v>
      </c>
      <c r="E1259" s="148">
        <v>51.95</v>
      </c>
      <c r="F1259" s="148">
        <v>763.98</v>
      </c>
      <c r="G1259" s="125">
        <v>9</v>
      </c>
    </row>
    <row r="1260" spans="1:7" s="125" customFormat="1">
      <c r="A1260" s="145" t="s">
        <v>2878</v>
      </c>
      <c r="B1260" s="146" t="s">
        <v>2879</v>
      </c>
      <c r="C1260" s="147" t="s">
        <v>24</v>
      </c>
      <c r="D1260" s="148">
        <v>815.72</v>
      </c>
      <c r="E1260" s="148">
        <v>51.95</v>
      </c>
      <c r="F1260" s="148">
        <v>867.67</v>
      </c>
      <c r="G1260" s="125">
        <v>9</v>
      </c>
    </row>
    <row r="1261" spans="1:7" s="125" customFormat="1">
      <c r="A1261" s="145" t="s">
        <v>2880</v>
      </c>
      <c r="B1261" s="146" t="s">
        <v>2881</v>
      </c>
      <c r="C1261" s="147" t="s">
        <v>24</v>
      </c>
      <c r="D1261" s="148">
        <v>1069.79</v>
      </c>
      <c r="E1261" s="148">
        <v>129.88999999999999</v>
      </c>
      <c r="F1261" s="148">
        <v>1199.68</v>
      </c>
      <c r="G1261" s="125">
        <v>9</v>
      </c>
    </row>
    <row r="1262" spans="1:7" s="125" customFormat="1">
      <c r="A1262" s="145" t="s">
        <v>2882</v>
      </c>
      <c r="B1262" s="146" t="s">
        <v>2883</v>
      </c>
      <c r="C1262" s="147"/>
      <c r="D1262" s="148"/>
      <c r="E1262" s="148"/>
      <c r="F1262" s="148"/>
      <c r="G1262" s="125">
        <v>5</v>
      </c>
    </row>
    <row r="1263" spans="1:7" s="125" customFormat="1" ht="30">
      <c r="A1263" s="145" t="s">
        <v>2884</v>
      </c>
      <c r="B1263" s="146" t="s">
        <v>2885</v>
      </c>
      <c r="C1263" s="147" t="s">
        <v>216</v>
      </c>
      <c r="D1263" s="148">
        <v>269.19</v>
      </c>
      <c r="E1263" s="148">
        <v>51.22</v>
      </c>
      <c r="F1263" s="148">
        <v>320.41000000000003</v>
      </c>
      <c r="G1263" s="125">
        <v>9</v>
      </c>
    </row>
    <row r="1264" spans="1:7" s="125" customFormat="1" ht="30">
      <c r="A1264" s="145" t="s">
        <v>2886</v>
      </c>
      <c r="B1264" s="146" t="s">
        <v>2887</v>
      </c>
      <c r="C1264" s="147" t="s">
        <v>24</v>
      </c>
      <c r="D1264" s="148">
        <v>539.96</v>
      </c>
      <c r="E1264" s="148">
        <v>103.92</v>
      </c>
      <c r="F1264" s="148">
        <v>643.88</v>
      </c>
      <c r="G1264" s="125">
        <v>9</v>
      </c>
    </row>
    <row r="1265" spans="1:7" s="125" customFormat="1" ht="30">
      <c r="A1265" s="145" t="s">
        <v>2888</v>
      </c>
      <c r="B1265" s="146" t="s">
        <v>2889</v>
      </c>
      <c r="C1265" s="147" t="s">
        <v>24</v>
      </c>
      <c r="D1265" s="148">
        <v>551.16</v>
      </c>
      <c r="E1265" s="148">
        <v>103.92</v>
      </c>
      <c r="F1265" s="148">
        <v>655.08000000000004</v>
      </c>
      <c r="G1265" s="125">
        <v>9</v>
      </c>
    </row>
    <row r="1266" spans="1:7" s="125" customFormat="1" ht="30">
      <c r="A1266" s="145" t="s">
        <v>2890</v>
      </c>
      <c r="B1266" s="146" t="s">
        <v>2891</v>
      </c>
      <c r="C1266" s="147" t="s">
        <v>24</v>
      </c>
      <c r="D1266" s="148">
        <v>573.44000000000005</v>
      </c>
      <c r="E1266" s="148">
        <v>103.92</v>
      </c>
      <c r="F1266" s="148">
        <v>677.36</v>
      </c>
      <c r="G1266" s="125">
        <v>9</v>
      </c>
    </row>
    <row r="1267" spans="1:7" s="125" customFormat="1">
      <c r="A1267" s="145" t="s">
        <v>2892</v>
      </c>
      <c r="B1267" s="146" t="s">
        <v>2893</v>
      </c>
      <c r="C1267" s="147"/>
      <c r="D1267" s="148"/>
      <c r="E1267" s="148"/>
      <c r="F1267" s="148"/>
      <c r="G1267" s="125">
        <v>5</v>
      </c>
    </row>
    <row r="1268" spans="1:7" s="125" customFormat="1" ht="30">
      <c r="A1268" s="145" t="s">
        <v>2894</v>
      </c>
      <c r="B1268" s="146" t="s">
        <v>2895</v>
      </c>
      <c r="C1268" s="147" t="s">
        <v>24</v>
      </c>
      <c r="D1268" s="148">
        <v>633.25</v>
      </c>
      <c r="E1268" s="148"/>
      <c r="F1268" s="148">
        <v>633.25</v>
      </c>
      <c r="G1268" s="125">
        <v>9</v>
      </c>
    </row>
    <row r="1269" spans="1:7" s="125" customFormat="1" ht="30">
      <c r="A1269" s="145" t="s">
        <v>2896</v>
      </c>
      <c r="B1269" s="146" t="s">
        <v>2897</v>
      </c>
      <c r="C1269" s="147"/>
      <c r="D1269" s="148"/>
      <c r="E1269" s="148"/>
      <c r="F1269" s="148"/>
      <c r="G1269" s="125">
        <v>5</v>
      </c>
    </row>
    <row r="1270" spans="1:7" s="125" customFormat="1" ht="45">
      <c r="A1270" s="145" t="s">
        <v>2898</v>
      </c>
      <c r="B1270" s="146" t="s">
        <v>2899</v>
      </c>
      <c r="C1270" s="147" t="s">
        <v>24</v>
      </c>
      <c r="D1270" s="148">
        <v>633.25</v>
      </c>
      <c r="E1270" s="148"/>
      <c r="F1270" s="148">
        <v>633.25</v>
      </c>
      <c r="G1270" s="125">
        <v>9</v>
      </c>
    </row>
    <row r="1271" spans="1:7" s="125" customFormat="1" ht="45">
      <c r="A1271" s="145" t="s">
        <v>2900</v>
      </c>
      <c r="B1271" s="146" t="s">
        <v>2901</v>
      </c>
      <c r="C1271" s="147" t="s">
        <v>24</v>
      </c>
      <c r="D1271" s="148">
        <v>653.5</v>
      </c>
      <c r="E1271" s="148"/>
      <c r="F1271" s="148">
        <v>653.5</v>
      </c>
      <c r="G1271" s="125">
        <v>9</v>
      </c>
    </row>
    <row r="1272" spans="1:7" s="125" customFormat="1" ht="45">
      <c r="A1272" s="145" t="s">
        <v>2902</v>
      </c>
      <c r="B1272" s="146" t="s">
        <v>2903</v>
      </c>
      <c r="C1272" s="147" t="s">
        <v>24</v>
      </c>
      <c r="D1272" s="148">
        <v>600.75</v>
      </c>
      <c r="E1272" s="148"/>
      <c r="F1272" s="148">
        <v>600.75</v>
      </c>
      <c r="G1272" s="125">
        <v>9</v>
      </c>
    </row>
    <row r="1273" spans="1:7" s="125" customFormat="1" ht="60">
      <c r="A1273" s="145" t="s">
        <v>2904</v>
      </c>
      <c r="B1273" s="146" t="s">
        <v>2905</v>
      </c>
      <c r="C1273" s="147" t="s">
        <v>24</v>
      </c>
      <c r="D1273" s="148">
        <v>650.13</v>
      </c>
      <c r="E1273" s="148"/>
      <c r="F1273" s="148">
        <v>650.13</v>
      </c>
      <c r="G1273" s="125">
        <v>9</v>
      </c>
    </row>
    <row r="1274" spans="1:7" s="125" customFormat="1" ht="45">
      <c r="A1274" s="145" t="s">
        <v>2906</v>
      </c>
      <c r="B1274" s="146" t="s">
        <v>2907</v>
      </c>
      <c r="C1274" s="147" t="s">
        <v>24</v>
      </c>
      <c r="D1274" s="148">
        <v>787.88</v>
      </c>
      <c r="E1274" s="148"/>
      <c r="F1274" s="148">
        <v>787.88</v>
      </c>
      <c r="G1274" s="125">
        <v>9</v>
      </c>
    </row>
    <row r="1275" spans="1:7" s="125" customFormat="1" ht="60">
      <c r="A1275" s="145" t="s">
        <v>2908</v>
      </c>
      <c r="B1275" s="146" t="s">
        <v>2909</v>
      </c>
      <c r="C1275" s="147" t="s">
        <v>24</v>
      </c>
      <c r="D1275" s="148">
        <v>807.38</v>
      </c>
      <c r="E1275" s="148"/>
      <c r="F1275" s="148">
        <v>807.38</v>
      </c>
      <c r="G1275" s="125">
        <v>9</v>
      </c>
    </row>
    <row r="1276" spans="1:7" s="125" customFormat="1">
      <c r="A1276" s="145" t="s">
        <v>2910</v>
      </c>
      <c r="B1276" s="146" t="s">
        <v>2911</v>
      </c>
      <c r="C1276" s="147"/>
      <c r="D1276" s="148"/>
      <c r="E1276" s="148"/>
      <c r="F1276" s="148"/>
      <c r="G1276" s="125">
        <v>5</v>
      </c>
    </row>
    <row r="1277" spans="1:7" s="125" customFormat="1">
      <c r="A1277" s="145" t="s">
        <v>2912</v>
      </c>
      <c r="B1277" s="146" t="s">
        <v>2913</v>
      </c>
      <c r="C1277" s="147" t="s">
        <v>24</v>
      </c>
      <c r="D1277" s="148"/>
      <c r="E1277" s="148">
        <v>48.25</v>
      </c>
      <c r="F1277" s="148">
        <v>48.25</v>
      </c>
      <c r="G1277" s="125">
        <v>9</v>
      </c>
    </row>
    <row r="1278" spans="1:7" s="125" customFormat="1">
      <c r="A1278" s="145" t="s">
        <v>2914</v>
      </c>
      <c r="B1278" s="146" t="s">
        <v>2915</v>
      </c>
      <c r="C1278" s="147" t="s">
        <v>24</v>
      </c>
      <c r="D1278" s="148"/>
      <c r="E1278" s="148">
        <v>59.38</v>
      </c>
      <c r="F1278" s="148">
        <v>59.38</v>
      </c>
      <c r="G1278" s="125">
        <v>9</v>
      </c>
    </row>
    <row r="1279" spans="1:7" s="125" customFormat="1">
      <c r="A1279" s="145" t="s">
        <v>2916</v>
      </c>
      <c r="B1279" s="146" t="s">
        <v>2917</v>
      </c>
      <c r="C1279" s="147" t="s">
        <v>31</v>
      </c>
      <c r="D1279" s="148"/>
      <c r="E1279" s="148">
        <v>1.86</v>
      </c>
      <c r="F1279" s="148">
        <v>1.86</v>
      </c>
      <c r="G1279" s="125">
        <v>9</v>
      </c>
    </row>
    <row r="1280" spans="1:7" s="125" customFormat="1">
      <c r="A1280" s="145" t="s">
        <v>2918</v>
      </c>
      <c r="B1280" s="146" t="s">
        <v>2919</v>
      </c>
      <c r="C1280" s="147" t="s">
        <v>31</v>
      </c>
      <c r="D1280" s="148">
        <v>46.99</v>
      </c>
      <c r="E1280" s="148">
        <v>11.14</v>
      </c>
      <c r="F1280" s="148">
        <v>58.13</v>
      </c>
      <c r="G1280" s="125">
        <v>9</v>
      </c>
    </row>
    <row r="1281" spans="1:7" s="125" customFormat="1">
      <c r="A1281" s="145" t="s">
        <v>2920</v>
      </c>
      <c r="B1281" s="146" t="s">
        <v>2921</v>
      </c>
      <c r="C1281" s="147" t="s">
        <v>216</v>
      </c>
      <c r="D1281" s="148">
        <v>1051.1099999999999</v>
      </c>
      <c r="E1281" s="148">
        <v>148.44</v>
      </c>
      <c r="F1281" s="148">
        <v>1199.55</v>
      </c>
      <c r="G1281" s="125">
        <v>9</v>
      </c>
    </row>
    <row r="1282" spans="1:7" s="125" customFormat="1">
      <c r="A1282" s="145" t="s">
        <v>2922</v>
      </c>
      <c r="B1282" s="146" t="s">
        <v>2923</v>
      </c>
      <c r="C1282" s="147" t="s">
        <v>31</v>
      </c>
      <c r="D1282" s="148">
        <v>7.49</v>
      </c>
      <c r="E1282" s="148">
        <v>1.86</v>
      </c>
      <c r="F1282" s="148">
        <v>9.35</v>
      </c>
      <c r="G1282" s="125">
        <v>9</v>
      </c>
    </row>
    <row r="1283" spans="1:7" s="125" customFormat="1">
      <c r="A1283" s="145" t="s">
        <v>2924</v>
      </c>
      <c r="B1283" s="146" t="s">
        <v>2925</v>
      </c>
      <c r="C1283" s="147" t="s">
        <v>24</v>
      </c>
      <c r="D1283" s="148">
        <v>266.62</v>
      </c>
      <c r="E1283" s="148"/>
      <c r="F1283" s="148">
        <v>266.62</v>
      </c>
      <c r="G1283" s="125">
        <v>9</v>
      </c>
    </row>
    <row r="1284" spans="1:7" s="125" customFormat="1">
      <c r="A1284" s="145" t="s">
        <v>2926</v>
      </c>
      <c r="B1284" s="146" t="s">
        <v>2927</v>
      </c>
      <c r="C1284" s="147" t="s">
        <v>216</v>
      </c>
      <c r="D1284" s="148">
        <v>1059.51</v>
      </c>
      <c r="E1284" s="148">
        <v>18.559999999999999</v>
      </c>
      <c r="F1284" s="148">
        <v>1078.07</v>
      </c>
      <c r="G1284" s="125">
        <v>9</v>
      </c>
    </row>
    <row r="1285" spans="1:7" s="125" customFormat="1">
      <c r="A1285" s="145" t="s">
        <v>2928</v>
      </c>
      <c r="B1285" s="146" t="s">
        <v>2929</v>
      </c>
      <c r="C1285" s="147" t="s">
        <v>216</v>
      </c>
      <c r="D1285" s="148">
        <v>213.58</v>
      </c>
      <c r="E1285" s="148">
        <v>18.559999999999999</v>
      </c>
      <c r="F1285" s="148">
        <v>232.14</v>
      </c>
      <c r="G1285" s="125">
        <v>9</v>
      </c>
    </row>
    <row r="1286" spans="1:7" s="125" customFormat="1">
      <c r="A1286" s="145" t="s">
        <v>2930</v>
      </c>
      <c r="B1286" s="146" t="s">
        <v>2931</v>
      </c>
      <c r="C1286" s="147" t="s">
        <v>216</v>
      </c>
      <c r="D1286" s="148">
        <v>422.35</v>
      </c>
      <c r="E1286" s="148">
        <v>18.559999999999999</v>
      </c>
      <c r="F1286" s="148">
        <v>440.91</v>
      </c>
      <c r="G1286" s="125">
        <v>9</v>
      </c>
    </row>
    <row r="1287" spans="1:7" s="125" customFormat="1">
      <c r="A1287" s="145" t="s">
        <v>2932</v>
      </c>
      <c r="B1287" s="146" t="s">
        <v>2933</v>
      </c>
      <c r="C1287" s="147" t="s">
        <v>24</v>
      </c>
      <c r="D1287" s="148">
        <v>244.59</v>
      </c>
      <c r="E1287" s="148">
        <v>55.67</v>
      </c>
      <c r="F1287" s="148">
        <v>300.26</v>
      </c>
      <c r="G1287" s="125">
        <v>9</v>
      </c>
    </row>
    <row r="1288" spans="1:7" s="125" customFormat="1">
      <c r="A1288" s="145" t="s">
        <v>2934</v>
      </c>
      <c r="B1288" s="146" t="s">
        <v>2935</v>
      </c>
      <c r="C1288" s="147" t="s">
        <v>24</v>
      </c>
      <c r="D1288" s="148">
        <v>227.77</v>
      </c>
      <c r="E1288" s="148">
        <v>55.67</v>
      </c>
      <c r="F1288" s="148">
        <v>283.44</v>
      </c>
      <c r="G1288" s="125">
        <v>9</v>
      </c>
    </row>
    <row r="1289" spans="1:7" s="125" customFormat="1">
      <c r="A1289" s="145" t="s">
        <v>2936</v>
      </c>
      <c r="B1289" s="146" t="s">
        <v>2937</v>
      </c>
      <c r="C1289" s="147" t="s">
        <v>24</v>
      </c>
      <c r="D1289" s="148">
        <v>237.88</v>
      </c>
      <c r="E1289" s="148">
        <v>55.67</v>
      </c>
      <c r="F1289" s="148">
        <v>293.55</v>
      </c>
      <c r="G1289" s="125">
        <v>9</v>
      </c>
    </row>
    <row r="1290" spans="1:7" s="125" customFormat="1">
      <c r="A1290" s="145" t="s">
        <v>2938</v>
      </c>
      <c r="B1290" s="146" t="s">
        <v>2939</v>
      </c>
      <c r="C1290" s="147" t="s">
        <v>24</v>
      </c>
      <c r="D1290" s="148">
        <v>266.60000000000002</v>
      </c>
      <c r="E1290" s="148">
        <v>55.67</v>
      </c>
      <c r="F1290" s="148">
        <v>322.27</v>
      </c>
      <c r="G1290" s="125">
        <v>9</v>
      </c>
    </row>
    <row r="1291" spans="1:7" s="125" customFormat="1" ht="30">
      <c r="A1291" s="145" t="s">
        <v>2940</v>
      </c>
      <c r="B1291" s="146" t="s">
        <v>2941</v>
      </c>
      <c r="C1291" s="147" t="s">
        <v>24</v>
      </c>
      <c r="D1291" s="148">
        <v>820.17</v>
      </c>
      <c r="E1291" s="148">
        <v>55.67</v>
      </c>
      <c r="F1291" s="148">
        <v>875.84</v>
      </c>
      <c r="G1291" s="125">
        <v>9</v>
      </c>
    </row>
    <row r="1292" spans="1:7" s="125" customFormat="1" ht="30">
      <c r="A1292" s="145" t="s">
        <v>2942</v>
      </c>
      <c r="B1292" s="146" t="s">
        <v>2943</v>
      </c>
      <c r="C1292" s="147" t="s">
        <v>24</v>
      </c>
      <c r="D1292" s="148">
        <v>952.23</v>
      </c>
      <c r="E1292" s="148">
        <v>55.67</v>
      </c>
      <c r="F1292" s="148">
        <v>1007.9</v>
      </c>
      <c r="G1292" s="125">
        <v>9</v>
      </c>
    </row>
    <row r="1293" spans="1:7" s="125" customFormat="1" ht="30">
      <c r="A1293" s="145" t="s">
        <v>2944</v>
      </c>
      <c r="B1293" s="146" t="s">
        <v>2945</v>
      </c>
      <c r="C1293" s="147" t="s">
        <v>24</v>
      </c>
      <c r="D1293" s="148">
        <v>921.61</v>
      </c>
      <c r="E1293" s="148">
        <v>55.67</v>
      </c>
      <c r="F1293" s="148">
        <v>977.28</v>
      </c>
      <c r="G1293" s="125">
        <v>9</v>
      </c>
    </row>
    <row r="1294" spans="1:7" s="125" customFormat="1">
      <c r="A1294" s="145" t="s">
        <v>2946</v>
      </c>
      <c r="B1294" s="146" t="s">
        <v>2947</v>
      </c>
      <c r="C1294" s="147" t="s">
        <v>216</v>
      </c>
      <c r="D1294" s="148">
        <v>1215.56</v>
      </c>
      <c r="E1294" s="148">
        <v>55.67</v>
      </c>
      <c r="F1294" s="148">
        <v>1271.23</v>
      </c>
      <c r="G1294" s="125">
        <v>9</v>
      </c>
    </row>
    <row r="1295" spans="1:7" s="125" customFormat="1">
      <c r="A1295" s="145" t="s">
        <v>2948</v>
      </c>
      <c r="B1295" s="146" t="s">
        <v>2949</v>
      </c>
      <c r="C1295" s="147"/>
      <c r="D1295" s="148"/>
      <c r="E1295" s="148"/>
      <c r="F1295" s="148"/>
      <c r="G1295" s="125">
        <v>2</v>
      </c>
    </row>
    <row r="1296" spans="1:7" s="125" customFormat="1">
      <c r="A1296" s="145" t="s">
        <v>2950</v>
      </c>
      <c r="B1296" s="146" t="s">
        <v>2951</v>
      </c>
      <c r="C1296" s="147"/>
      <c r="D1296" s="148"/>
      <c r="E1296" s="148"/>
      <c r="F1296" s="148"/>
      <c r="G1296" s="125">
        <v>5</v>
      </c>
    </row>
    <row r="1297" spans="1:7" s="125" customFormat="1">
      <c r="A1297" s="145" t="s">
        <v>2952</v>
      </c>
      <c r="B1297" s="146" t="s">
        <v>2953</v>
      </c>
      <c r="C1297" s="147" t="s">
        <v>216</v>
      </c>
      <c r="D1297" s="148">
        <v>959.94</v>
      </c>
      <c r="E1297" s="148">
        <v>23.55</v>
      </c>
      <c r="F1297" s="148">
        <v>983.49</v>
      </c>
      <c r="G1297" s="125">
        <v>9</v>
      </c>
    </row>
    <row r="1298" spans="1:7" s="125" customFormat="1">
      <c r="A1298" s="145" t="s">
        <v>2954</v>
      </c>
      <c r="B1298" s="146" t="s">
        <v>2955</v>
      </c>
      <c r="C1298" s="147" t="s">
        <v>216</v>
      </c>
      <c r="D1298" s="148">
        <v>1021.84</v>
      </c>
      <c r="E1298" s="148">
        <v>23.55</v>
      </c>
      <c r="F1298" s="148">
        <v>1045.3900000000001</v>
      </c>
      <c r="G1298" s="125">
        <v>9</v>
      </c>
    </row>
    <row r="1299" spans="1:7" s="125" customFormat="1">
      <c r="A1299" s="145" t="s">
        <v>2956</v>
      </c>
      <c r="B1299" s="146" t="s">
        <v>2957</v>
      </c>
      <c r="C1299" s="147" t="s">
        <v>216</v>
      </c>
      <c r="D1299" s="148">
        <v>928.92</v>
      </c>
      <c r="E1299" s="148">
        <v>23.55</v>
      </c>
      <c r="F1299" s="148">
        <v>952.47</v>
      </c>
      <c r="G1299" s="125">
        <v>9</v>
      </c>
    </row>
    <row r="1300" spans="1:7" s="125" customFormat="1">
      <c r="A1300" s="145" t="s">
        <v>2958</v>
      </c>
      <c r="B1300" s="146" t="s">
        <v>2959</v>
      </c>
      <c r="C1300" s="147" t="s">
        <v>216</v>
      </c>
      <c r="D1300" s="148">
        <v>803.22</v>
      </c>
      <c r="E1300" s="148">
        <v>23.55</v>
      </c>
      <c r="F1300" s="148">
        <v>826.77</v>
      </c>
      <c r="G1300" s="125">
        <v>9</v>
      </c>
    </row>
    <row r="1301" spans="1:7" s="125" customFormat="1">
      <c r="A1301" s="145" t="s">
        <v>2960</v>
      </c>
      <c r="B1301" s="146" t="s">
        <v>2961</v>
      </c>
      <c r="C1301" s="147" t="s">
        <v>216</v>
      </c>
      <c r="D1301" s="148">
        <v>534.72</v>
      </c>
      <c r="E1301" s="148">
        <v>23.55</v>
      </c>
      <c r="F1301" s="148">
        <v>558.27</v>
      </c>
      <c r="G1301" s="125">
        <v>9</v>
      </c>
    </row>
    <row r="1302" spans="1:7" s="125" customFormat="1">
      <c r="A1302" s="145" t="s">
        <v>2962</v>
      </c>
      <c r="B1302" s="146" t="s">
        <v>2963</v>
      </c>
      <c r="C1302" s="147" t="s">
        <v>216</v>
      </c>
      <c r="D1302" s="148">
        <v>932.39</v>
      </c>
      <c r="E1302" s="148">
        <v>23.55</v>
      </c>
      <c r="F1302" s="148">
        <v>955.94</v>
      </c>
      <c r="G1302" s="125">
        <v>9</v>
      </c>
    </row>
    <row r="1303" spans="1:7" s="125" customFormat="1" ht="30">
      <c r="A1303" s="145" t="s">
        <v>2964</v>
      </c>
      <c r="B1303" s="146" t="s">
        <v>2965</v>
      </c>
      <c r="C1303" s="147" t="s">
        <v>216</v>
      </c>
      <c r="D1303" s="148">
        <v>274.87</v>
      </c>
      <c r="E1303" s="148"/>
      <c r="F1303" s="148">
        <v>274.87</v>
      </c>
      <c r="G1303" s="125">
        <v>9</v>
      </c>
    </row>
    <row r="1304" spans="1:7" s="125" customFormat="1" ht="45">
      <c r="A1304" s="145" t="s">
        <v>2966</v>
      </c>
      <c r="B1304" s="146" t="s">
        <v>2967</v>
      </c>
      <c r="C1304" s="147" t="s">
        <v>216</v>
      </c>
      <c r="D1304" s="148">
        <v>632.35</v>
      </c>
      <c r="E1304" s="148">
        <v>22.9</v>
      </c>
      <c r="F1304" s="148">
        <v>655.25</v>
      </c>
      <c r="G1304" s="125">
        <v>9</v>
      </c>
    </row>
    <row r="1305" spans="1:7" s="125" customFormat="1" ht="45">
      <c r="A1305" s="145" t="s">
        <v>2968</v>
      </c>
      <c r="B1305" s="146" t="s">
        <v>2969</v>
      </c>
      <c r="C1305" s="147" t="s">
        <v>216</v>
      </c>
      <c r="D1305" s="148">
        <v>319.06</v>
      </c>
      <c r="E1305" s="148">
        <v>22.9</v>
      </c>
      <c r="F1305" s="148">
        <v>341.96</v>
      </c>
      <c r="G1305" s="125">
        <v>9</v>
      </c>
    </row>
    <row r="1306" spans="1:7" s="125" customFormat="1" ht="30">
      <c r="A1306" s="145" t="s">
        <v>2970</v>
      </c>
      <c r="B1306" s="146" t="s">
        <v>2971</v>
      </c>
      <c r="C1306" s="147" t="s">
        <v>216</v>
      </c>
      <c r="D1306" s="148">
        <v>1425.18</v>
      </c>
      <c r="E1306" s="148">
        <v>60.8</v>
      </c>
      <c r="F1306" s="148">
        <v>1485.98</v>
      </c>
      <c r="G1306" s="125">
        <v>9</v>
      </c>
    </row>
    <row r="1307" spans="1:7" s="125" customFormat="1">
      <c r="A1307" s="145" t="s">
        <v>2972</v>
      </c>
      <c r="B1307" s="146" t="s">
        <v>2973</v>
      </c>
      <c r="C1307" s="147" t="s">
        <v>216</v>
      </c>
      <c r="D1307" s="148">
        <v>962.74</v>
      </c>
      <c r="E1307" s="148">
        <v>77.83</v>
      </c>
      <c r="F1307" s="148">
        <v>1040.57</v>
      </c>
      <c r="G1307" s="125">
        <v>9</v>
      </c>
    </row>
    <row r="1308" spans="1:7" s="125" customFormat="1">
      <c r="A1308" s="145" t="s">
        <v>2974</v>
      </c>
      <c r="B1308" s="146" t="s">
        <v>2975</v>
      </c>
      <c r="C1308" s="147"/>
      <c r="D1308" s="148"/>
      <c r="E1308" s="148"/>
      <c r="F1308" s="148"/>
      <c r="G1308" s="125">
        <v>5</v>
      </c>
    </row>
    <row r="1309" spans="1:7" s="125" customFormat="1">
      <c r="A1309" s="145" t="s">
        <v>162</v>
      </c>
      <c r="B1309" s="146" t="s">
        <v>2976</v>
      </c>
      <c r="C1309" s="147" t="s">
        <v>216</v>
      </c>
      <c r="D1309" s="148">
        <v>1014.85</v>
      </c>
      <c r="E1309" s="148">
        <v>70.61</v>
      </c>
      <c r="F1309" s="148">
        <v>1085.46</v>
      </c>
      <c r="G1309" s="125">
        <v>9</v>
      </c>
    </row>
    <row r="1310" spans="1:7" s="125" customFormat="1">
      <c r="A1310" s="145" t="s">
        <v>217</v>
      </c>
      <c r="B1310" s="146" t="s">
        <v>2977</v>
      </c>
      <c r="C1310" s="147" t="s">
        <v>216</v>
      </c>
      <c r="D1310" s="148">
        <v>1026.1300000000001</v>
      </c>
      <c r="E1310" s="148">
        <v>70.61</v>
      </c>
      <c r="F1310" s="148">
        <v>1096.74</v>
      </c>
      <c r="G1310" s="125">
        <v>9</v>
      </c>
    </row>
    <row r="1311" spans="1:7" s="125" customFormat="1" ht="30">
      <c r="A1311" s="145" t="s">
        <v>2978</v>
      </c>
      <c r="B1311" s="146" t="s">
        <v>2979</v>
      </c>
      <c r="C1311" s="147" t="s">
        <v>24</v>
      </c>
      <c r="D1311" s="148">
        <v>1395.99</v>
      </c>
      <c r="E1311" s="148">
        <v>124.47</v>
      </c>
      <c r="F1311" s="148">
        <v>1520.46</v>
      </c>
      <c r="G1311" s="125">
        <v>9</v>
      </c>
    </row>
    <row r="1312" spans="1:7" s="125" customFormat="1" ht="30">
      <c r="A1312" s="145" t="s">
        <v>2980</v>
      </c>
      <c r="B1312" s="146" t="s">
        <v>2981</v>
      </c>
      <c r="C1312" s="147" t="s">
        <v>24</v>
      </c>
      <c r="D1312" s="148">
        <v>1274.54</v>
      </c>
      <c r="E1312" s="148">
        <v>124.47</v>
      </c>
      <c r="F1312" s="148">
        <v>1399.01</v>
      </c>
      <c r="G1312" s="125">
        <v>9</v>
      </c>
    </row>
    <row r="1313" spans="1:7" s="125" customFormat="1" ht="30">
      <c r="A1313" s="145" t="s">
        <v>2982</v>
      </c>
      <c r="B1313" s="146" t="s">
        <v>2983</v>
      </c>
      <c r="C1313" s="147" t="s">
        <v>216</v>
      </c>
      <c r="D1313" s="148">
        <v>1287.18</v>
      </c>
      <c r="E1313" s="148">
        <v>124.47</v>
      </c>
      <c r="F1313" s="148">
        <v>1411.65</v>
      </c>
      <c r="G1313" s="125">
        <v>9</v>
      </c>
    </row>
    <row r="1314" spans="1:7" s="125" customFormat="1" ht="30">
      <c r="A1314" s="145" t="s">
        <v>2984</v>
      </c>
      <c r="B1314" s="146" t="s">
        <v>2985</v>
      </c>
      <c r="C1314" s="147" t="s">
        <v>24</v>
      </c>
      <c r="D1314" s="148">
        <v>1412.84</v>
      </c>
      <c r="E1314" s="148">
        <v>135.30000000000001</v>
      </c>
      <c r="F1314" s="148">
        <v>1548.14</v>
      </c>
      <c r="G1314" s="125">
        <v>9</v>
      </c>
    </row>
    <row r="1315" spans="1:7" s="125" customFormat="1" ht="30">
      <c r="A1315" s="145" t="s">
        <v>2986</v>
      </c>
      <c r="B1315" s="146" t="s">
        <v>2987</v>
      </c>
      <c r="C1315" s="147" t="s">
        <v>24</v>
      </c>
      <c r="D1315" s="148">
        <v>1238.8599999999999</v>
      </c>
      <c r="E1315" s="148">
        <v>135.30000000000001</v>
      </c>
      <c r="F1315" s="148">
        <v>1374.16</v>
      </c>
      <c r="G1315" s="125">
        <v>9</v>
      </c>
    </row>
    <row r="1316" spans="1:7" s="125" customFormat="1">
      <c r="A1316" s="145" t="s">
        <v>190</v>
      </c>
      <c r="B1316" s="146" t="s">
        <v>2988</v>
      </c>
      <c r="C1316" s="147" t="s">
        <v>216</v>
      </c>
      <c r="D1316" s="148">
        <v>1012.13</v>
      </c>
      <c r="E1316" s="148">
        <v>70.61</v>
      </c>
      <c r="F1316" s="148">
        <v>1082.74</v>
      </c>
      <c r="G1316" s="125">
        <v>9</v>
      </c>
    </row>
    <row r="1317" spans="1:7" s="125" customFormat="1">
      <c r="A1317" s="145" t="s">
        <v>2989</v>
      </c>
      <c r="B1317" s="146" t="s">
        <v>2990</v>
      </c>
      <c r="C1317" s="147" t="s">
        <v>216</v>
      </c>
      <c r="D1317" s="148">
        <v>347.65</v>
      </c>
      <c r="E1317" s="148">
        <v>70.61</v>
      </c>
      <c r="F1317" s="148">
        <v>418.26</v>
      </c>
      <c r="G1317" s="125">
        <v>9</v>
      </c>
    </row>
    <row r="1318" spans="1:7" s="125" customFormat="1">
      <c r="A1318" s="145" t="s">
        <v>2991</v>
      </c>
      <c r="B1318" s="146" t="s">
        <v>2992</v>
      </c>
      <c r="C1318" s="147" t="s">
        <v>216</v>
      </c>
      <c r="D1318" s="148">
        <v>1669.92</v>
      </c>
      <c r="E1318" s="148">
        <v>70.61</v>
      </c>
      <c r="F1318" s="148">
        <v>1740.53</v>
      </c>
      <c r="G1318" s="125">
        <v>9</v>
      </c>
    </row>
    <row r="1319" spans="1:7" s="125" customFormat="1" ht="30">
      <c r="A1319" s="145" t="s">
        <v>233</v>
      </c>
      <c r="B1319" s="146" t="s">
        <v>2993</v>
      </c>
      <c r="C1319" s="147" t="s">
        <v>216</v>
      </c>
      <c r="D1319" s="148">
        <v>600.83000000000004</v>
      </c>
      <c r="E1319" s="148">
        <v>53.86</v>
      </c>
      <c r="F1319" s="148">
        <v>654.69000000000005</v>
      </c>
      <c r="G1319" s="125">
        <v>9</v>
      </c>
    </row>
    <row r="1320" spans="1:7" s="125" customFormat="1" ht="30">
      <c r="A1320" s="145" t="s">
        <v>281</v>
      </c>
      <c r="B1320" s="146" t="s">
        <v>2994</v>
      </c>
      <c r="C1320" s="147" t="s">
        <v>216</v>
      </c>
      <c r="D1320" s="148">
        <v>621.41</v>
      </c>
      <c r="E1320" s="148">
        <v>70.61</v>
      </c>
      <c r="F1320" s="148">
        <v>692.02</v>
      </c>
      <c r="G1320" s="125">
        <v>9</v>
      </c>
    </row>
    <row r="1321" spans="1:7" s="125" customFormat="1" ht="30">
      <c r="A1321" s="145" t="s">
        <v>2995</v>
      </c>
      <c r="B1321" s="146" t="s">
        <v>2996</v>
      </c>
      <c r="C1321" s="147" t="s">
        <v>216</v>
      </c>
      <c r="D1321" s="148">
        <v>509.16</v>
      </c>
      <c r="E1321" s="148">
        <v>70.61</v>
      </c>
      <c r="F1321" s="148">
        <v>579.77</v>
      </c>
      <c r="G1321" s="125">
        <v>9</v>
      </c>
    </row>
    <row r="1322" spans="1:7" s="125" customFormat="1">
      <c r="A1322" s="145" t="s">
        <v>2997</v>
      </c>
      <c r="B1322" s="146" t="s">
        <v>2998</v>
      </c>
      <c r="C1322" s="147" t="s">
        <v>216</v>
      </c>
      <c r="D1322" s="148">
        <v>1409.14</v>
      </c>
      <c r="E1322" s="148">
        <v>70.61</v>
      </c>
      <c r="F1322" s="148">
        <v>1479.75</v>
      </c>
      <c r="G1322" s="125">
        <v>9</v>
      </c>
    </row>
    <row r="1323" spans="1:7" s="125" customFormat="1">
      <c r="A1323" s="145" t="s">
        <v>2999</v>
      </c>
      <c r="B1323" s="146" t="s">
        <v>3000</v>
      </c>
      <c r="C1323" s="147" t="s">
        <v>216</v>
      </c>
      <c r="D1323" s="148">
        <v>1688.01</v>
      </c>
      <c r="E1323" s="148">
        <v>70.61</v>
      </c>
      <c r="F1323" s="148">
        <v>1758.62</v>
      </c>
      <c r="G1323" s="125">
        <v>9</v>
      </c>
    </row>
    <row r="1324" spans="1:7" s="125" customFormat="1" ht="30">
      <c r="A1324" s="145" t="s">
        <v>3001</v>
      </c>
      <c r="B1324" s="146" t="s">
        <v>3002</v>
      </c>
      <c r="C1324" s="147" t="s">
        <v>216</v>
      </c>
      <c r="D1324" s="148">
        <v>1396.19</v>
      </c>
      <c r="E1324" s="148">
        <v>70.61</v>
      </c>
      <c r="F1324" s="148">
        <v>1466.8</v>
      </c>
      <c r="G1324" s="125">
        <v>9</v>
      </c>
    </row>
    <row r="1325" spans="1:7" s="125" customFormat="1">
      <c r="A1325" s="145" t="s">
        <v>3003</v>
      </c>
      <c r="B1325" s="146" t="s">
        <v>3004</v>
      </c>
      <c r="C1325" s="147" t="s">
        <v>216</v>
      </c>
      <c r="D1325" s="148">
        <v>970.4</v>
      </c>
      <c r="E1325" s="148">
        <v>46.92</v>
      </c>
      <c r="F1325" s="148">
        <v>1017.32</v>
      </c>
      <c r="G1325" s="125">
        <v>9</v>
      </c>
    </row>
    <row r="1326" spans="1:7" s="125" customFormat="1">
      <c r="A1326" s="145" t="s">
        <v>3005</v>
      </c>
      <c r="B1326" s="146" t="s">
        <v>3006</v>
      </c>
      <c r="C1326" s="147" t="s">
        <v>216</v>
      </c>
      <c r="D1326" s="148">
        <v>692.24</v>
      </c>
      <c r="E1326" s="148">
        <v>57.47</v>
      </c>
      <c r="F1326" s="148">
        <v>749.71</v>
      </c>
      <c r="G1326" s="125">
        <v>9</v>
      </c>
    </row>
    <row r="1327" spans="1:7" s="125" customFormat="1" ht="30">
      <c r="A1327" s="145" t="s">
        <v>3007</v>
      </c>
      <c r="B1327" s="146" t="s">
        <v>3008</v>
      </c>
      <c r="C1327" s="147" t="s">
        <v>216</v>
      </c>
      <c r="D1327" s="148">
        <v>1633.97</v>
      </c>
      <c r="E1327" s="148">
        <v>46.92</v>
      </c>
      <c r="F1327" s="148">
        <v>1680.89</v>
      </c>
      <c r="G1327" s="125">
        <v>9</v>
      </c>
    </row>
    <row r="1328" spans="1:7" s="125" customFormat="1" ht="30">
      <c r="A1328" s="145" t="s">
        <v>3009</v>
      </c>
      <c r="B1328" s="146" t="s">
        <v>3010</v>
      </c>
      <c r="C1328" s="147" t="s">
        <v>216</v>
      </c>
      <c r="D1328" s="148">
        <v>1213.5999999999999</v>
      </c>
      <c r="E1328" s="148">
        <v>46.92</v>
      </c>
      <c r="F1328" s="148">
        <v>1260.52</v>
      </c>
      <c r="G1328" s="125">
        <v>9</v>
      </c>
    </row>
    <row r="1329" spans="1:7" s="125" customFormat="1">
      <c r="A1329" s="145" t="s">
        <v>3011</v>
      </c>
      <c r="B1329" s="146" t="s">
        <v>3012</v>
      </c>
      <c r="C1329" s="147" t="s">
        <v>216</v>
      </c>
      <c r="D1329" s="148">
        <v>1560.12</v>
      </c>
      <c r="E1329" s="148">
        <v>23.55</v>
      </c>
      <c r="F1329" s="148">
        <v>1583.67</v>
      </c>
      <c r="G1329" s="125">
        <v>9</v>
      </c>
    </row>
    <row r="1330" spans="1:7" s="125" customFormat="1">
      <c r="A1330" s="145" t="s">
        <v>3013</v>
      </c>
      <c r="B1330" s="146" t="s">
        <v>3014</v>
      </c>
      <c r="C1330" s="147" t="s">
        <v>216</v>
      </c>
      <c r="D1330" s="148">
        <v>289.07</v>
      </c>
      <c r="E1330" s="148">
        <v>37.11</v>
      </c>
      <c r="F1330" s="148">
        <v>326.18</v>
      </c>
      <c r="G1330" s="125">
        <v>9</v>
      </c>
    </row>
    <row r="1331" spans="1:7" s="125" customFormat="1" ht="30">
      <c r="A1331" s="145" t="s">
        <v>3015</v>
      </c>
      <c r="B1331" s="146" t="s">
        <v>3016</v>
      </c>
      <c r="C1331" s="147" t="s">
        <v>216</v>
      </c>
      <c r="D1331" s="148">
        <v>576.70000000000005</v>
      </c>
      <c r="E1331" s="148">
        <v>70.61</v>
      </c>
      <c r="F1331" s="148">
        <v>647.30999999999995</v>
      </c>
      <c r="G1331" s="125">
        <v>9</v>
      </c>
    </row>
    <row r="1332" spans="1:7" s="125" customFormat="1" ht="30">
      <c r="A1332" s="145" t="s">
        <v>3017</v>
      </c>
      <c r="B1332" s="146" t="s">
        <v>3018</v>
      </c>
      <c r="C1332" s="147" t="s">
        <v>216</v>
      </c>
      <c r="D1332" s="148">
        <v>1291.44</v>
      </c>
      <c r="E1332" s="148">
        <v>112.09</v>
      </c>
      <c r="F1332" s="148">
        <v>1403.53</v>
      </c>
      <c r="G1332" s="125">
        <v>9</v>
      </c>
    </row>
    <row r="1333" spans="1:7" s="125" customFormat="1" ht="30">
      <c r="A1333" s="145" t="s">
        <v>3019</v>
      </c>
      <c r="B1333" s="146" t="s">
        <v>3020</v>
      </c>
      <c r="C1333" s="147" t="s">
        <v>216</v>
      </c>
      <c r="D1333" s="148">
        <v>5377.39</v>
      </c>
      <c r="E1333" s="148">
        <v>138.30000000000001</v>
      </c>
      <c r="F1333" s="148">
        <v>5515.69</v>
      </c>
      <c r="G1333" s="125">
        <v>9</v>
      </c>
    </row>
    <row r="1334" spans="1:7" s="125" customFormat="1" ht="30">
      <c r="A1334" s="145" t="s">
        <v>3021</v>
      </c>
      <c r="B1334" s="146" t="s">
        <v>3022</v>
      </c>
      <c r="C1334" s="147" t="s">
        <v>216</v>
      </c>
      <c r="D1334" s="148">
        <v>869.5</v>
      </c>
      <c r="E1334" s="148">
        <v>50.31</v>
      </c>
      <c r="F1334" s="148">
        <v>919.81</v>
      </c>
      <c r="G1334" s="125">
        <v>9</v>
      </c>
    </row>
    <row r="1335" spans="1:7" s="125" customFormat="1" ht="30">
      <c r="A1335" s="145" t="s">
        <v>3023</v>
      </c>
      <c r="B1335" s="146" t="s">
        <v>3024</v>
      </c>
      <c r="C1335" s="147" t="s">
        <v>216</v>
      </c>
      <c r="D1335" s="148">
        <v>1874</v>
      </c>
      <c r="E1335" s="148">
        <v>53.62</v>
      </c>
      <c r="F1335" s="148">
        <v>1927.62</v>
      </c>
      <c r="G1335" s="125">
        <v>9</v>
      </c>
    </row>
    <row r="1336" spans="1:7" s="125" customFormat="1" ht="30">
      <c r="A1336" s="145" t="s">
        <v>3025</v>
      </c>
      <c r="B1336" s="146" t="s">
        <v>3026</v>
      </c>
      <c r="C1336" s="147" t="s">
        <v>216</v>
      </c>
      <c r="D1336" s="148">
        <v>592.33000000000004</v>
      </c>
      <c r="E1336" s="148">
        <v>70.61</v>
      </c>
      <c r="F1336" s="148">
        <v>662.94</v>
      </c>
      <c r="G1336" s="125">
        <v>9</v>
      </c>
    </row>
    <row r="1337" spans="1:7" s="125" customFormat="1">
      <c r="A1337" s="145" t="s">
        <v>3027</v>
      </c>
      <c r="B1337" s="146" t="s">
        <v>3028</v>
      </c>
      <c r="C1337" s="147"/>
      <c r="D1337" s="148"/>
      <c r="E1337" s="148"/>
      <c r="F1337" s="148"/>
      <c r="G1337" s="125">
        <v>5</v>
      </c>
    </row>
    <row r="1338" spans="1:7" s="125" customFormat="1" ht="30">
      <c r="A1338" s="145" t="s">
        <v>3029</v>
      </c>
      <c r="B1338" s="146" t="s">
        <v>3030</v>
      </c>
      <c r="C1338" s="147" t="s">
        <v>31</v>
      </c>
      <c r="D1338" s="148">
        <v>853.12</v>
      </c>
      <c r="E1338" s="148">
        <v>37.11</v>
      </c>
      <c r="F1338" s="148">
        <v>890.23</v>
      </c>
      <c r="G1338" s="125">
        <v>9</v>
      </c>
    </row>
    <row r="1339" spans="1:7" s="125" customFormat="1">
      <c r="A1339" s="145" t="s">
        <v>3031</v>
      </c>
      <c r="B1339" s="146" t="s">
        <v>3032</v>
      </c>
      <c r="C1339" s="147" t="s">
        <v>31</v>
      </c>
      <c r="D1339" s="148">
        <v>734.35</v>
      </c>
      <c r="E1339" s="148">
        <v>14.84</v>
      </c>
      <c r="F1339" s="148">
        <v>749.19</v>
      </c>
      <c r="G1339" s="125">
        <v>9</v>
      </c>
    </row>
    <row r="1340" spans="1:7" s="125" customFormat="1">
      <c r="A1340" s="145" t="s">
        <v>3033</v>
      </c>
      <c r="B1340" s="146" t="s">
        <v>3034</v>
      </c>
      <c r="C1340" s="147" t="s">
        <v>31</v>
      </c>
      <c r="D1340" s="148">
        <v>1143.57</v>
      </c>
      <c r="E1340" s="148">
        <v>37.11</v>
      </c>
      <c r="F1340" s="148">
        <v>1180.68</v>
      </c>
      <c r="G1340" s="125">
        <v>9</v>
      </c>
    </row>
    <row r="1341" spans="1:7" s="125" customFormat="1">
      <c r="A1341" s="145" t="s">
        <v>3035</v>
      </c>
      <c r="B1341" s="146" t="s">
        <v>3036</v>
      </c>
      <c r="C1341" s="147" t="s">
        <v>216</v>
      </c>
      <c r="D1341" s="148">
        <v>1420.54</v>
      </c>
      <c r="E1341" s="148">
        <v>74.22</v>
      </c>
      <c r="F1341" s="148">
        <v>1494.76</v>
      </c>
      <c r="G1341" s="125">
        <v>9</v>
      </c>
    </row>
    <row r="1342" spans="1:7" s="125" customFormat="1" ht="30">
      <c r="A1342" s="145" t="s">
        <v>3037</v>
      </c>
      <c r="B1342" s="146" t="s">
        <v>3038</v>
      </c>
      <c r="C1342" s="147" t="s">
        <v>216</v>
      </c>
      <c r="D1342" s="148">
        <v>978.96</v>
      </c>
      <c r="E1342" s="148">
        <v>12.25</v>
      </c>
      <c r="F1342" s="148">
        <v>991.21</v>
      </c>
      <c r="G1342" s="125">
        <v>9</v>
      </c>
    </row>
    <row r="1343" spans="1:7" s="125" customFormat="1" ht="30">
      <c r="A1343" s="145" t="s">
        <v>3039</v>
      </c>
      <c r="B1343" s="146" t="s">
        <v>3040</v>
      </c>
      <c r="C1343" s="147" t="s">
        <v>216</v>
      </c>
      <c r="D1343" s="148">
        <v>729.79</v>
      </c>
      <c r="E1343" s="148">
        <v>37.11</v>
      </c>
      <c r="F1343" s="148">
        <v>766.9</v>
      </c>
      <c r="G1343" s="125">
        <v>9</v>
      </c>
    </row>
    <row r="1344" spans="1:7" s="125" customFormat="1" ht="30">
      <c r="A1344" s="145" t="s">
        <v>3041</v>
      </c>
      <c r="B1344" s="146" t="s">
        <v>3042</v>
      </c>
      <c r="C1344" s="147" t="s">
        <v>216</v>
      </c>
      <c r="D1344" s="148">
        <v>1157.24</v>
      </c>
      <c r="E1344" s="148">
        <v>23.55</v>
      </c>
      <c r="F1344" s="148">
        <v>1180.79</v>
      </c>
      <c r="G1344" s="125">
        <v>9</v>
      </c>
    </row>
    <row r="1345" spans="1:7" s="125" customFormat="1" ht="30">
      <c r="A1345" s="145" t="s">
        <v>3043</v>
      </c>
      <c r="B1345" s="146" t="s">
        <v>3044</v>
      </c>
      <c r="C1345" s="147" t="s">
        <v>216</v>
      </c>
      <c r="D1345" s="148">
        <v>604.66999999999996</v>
      </c>
      <c r="E1345" s="148">
        <v>46.92</v>
      </c>
      <c r="F1345" s="148">
        <v>651.59</v>
      </c>
      <c r="G1345" s="125">
        <v>9</v>
      </c>
    </row>
    <row r="1346" spans="1:7" s="125" customFormat="1">
      <c r="A1346" s="145" t="s">
        <v>3045</v>
      </c>
      <c r="B1346" s="146" t="s">
        <v>3046</v>
      </c>
      <c r="C1346" s="147" t="s">
        <v>31</v>
      </c>
      <c r="D1346" s="148">
        <v>182.16</v>
      </c>
      <c r="E1346" s="148">
        <v>18.559999999999999</v>
      </c>
      <c r="F1346" s="148">
        <v>200.72</v>
      </c>
      <c r="G1346" s="125">
        <v>9</v>
      </c>
    </row>
    <row r="1347" spans="1:7" s="125" customFormat="1">
      <c r="A1347" s="145" t="s">
        <v>212</v>
      </c>
      <c r="B1347" s="146" t="s">
        <v>3047</v>
      </c>
      <c r="C1347" s="147" t="s">
        <v>31</v>
      </c>
      <c r="D1347" s="148">
        <v>225.98</v>
      </c>
      <c r="E1347" s="148">
        <v>18.559999999999999</v>
      </c>
      <c r="F1347" s="148">
        <v>244.54</v>
      </c>
      <c r="G1347" s="125">
        <v>9</v>
      </c>
    </row>
    <row r="1348" spans="1:7" s="125" customFormat="1" ht="30">
      <c r="A1348" s="145" t="s">
        <v>3048</v>
      </c>
      <c r="B1348" s="146" t="s">
        <v>3049</v>
      </c>
      <c r="C1348" s="147" t="s">
        <v>216</v>
      </c>
      <c r="D1348" s="148">
        <v>1375.06</v>
      </c>
      <c r="E1348" s="148">
        <v>53.86</v>
      </c>
      <c r="F1348" s="148">
        <v>1428.92</v>
      </c>
      <c r="G1348" s="125">
        <v>9</v>
      </c>
    </row>
    <row r="1349" spans="1:7" s="125" customFormat="1" ht="30">
      <c r="A1349" s="145" t="s">
        <v>3050</v>
      </c>
      <c r="B1349" s="146" t="s">
        <v>3051</v>
      </c>
      <c r="C1349" s="147" t="s">
        <v>216</v>
      </c>
      <c r="D1349" s="148">
        <v>1165.33</v>
      </c>
      <c r="E1349" s="148">
        <v>23.55</v>
      </c>
      <c r="F1349" s="148">
        <v>1188.8800000000001</v>
      </c>
      <c r="G1349" s="125">
        <v>9</v>
      </c>
    </row>
    <row r="1350" spans="1:7" s="125" customFormat="1" ht="30">
      <c r="A1350" s="145" t="s">
        <v>3052</v>
      </c>
      <c r="B1350" s="146" t="s">
        <v>3053</v>
      </c>
      <c r="C1350" s="147" t="s">
        <v>216</v>
      </c>
      <c r="D1350" s="148">
        <v>957.59</v>
      </c>
      <c r="E1350" s="148">
        <v>46.92</v>
      </c>
      <c r="F1350" s="148">
        <v>1004.51</v>
      </c>
      <c r="G1350" s="125">
        <v>9</v>
      </c>
    </row>
    <row r="1351" spans="1:7" s="125" customFormat="1" ht="30">
      <c r="A1351" s="145" t="s">
        <v>3054</v>
      </c>
      <c r="B1351" s="146" t="s">
        <v>3055</v>
      </c>
      <c r="C1351" s="147" t="s">
        <v>216</v>
      </c>
      <c r="D1351" s="148">
        <v>753.73</v>
      </c>
      <c r="E1351" s="148">
        <v>14.84</v>
      </c>
      <c r="F1351" s="148">
        <v>768.57</v>
      </c>
      <c r="G1351" s="125">
        <v>9</v>
      </c>
    </row>
    <row r="1352" spans="1:7" s="125" customFormat="1" ht="30">
      <c r="A1352" s="145" t="s">
        <v>3056</v>
      </c>
      <c r="B1352" s="146" t="s">
        <v>3057</v>
      </c>
      <c r="C1352" s="147" t="s">
        <v>216</v>
      </c>
      <c r="D1352" s="148">
        <v>546.9</v>
      </c>
      <c r="E1352" s="148"/>
      <c r="F1352" s="148">
        <v>546.9</v>
      </c>
      <c r="G1352" s="125">
        <v>9</v>
      </c>
    </row>
    <row r="1353" spans="1:7" s="125" customFormat="1">
      <c r="A1353" s="145" t="s">
        <v>3058</v>
      </c>
      <c r="B1353" s="146" t="s">
        <v>3059</v>
      </c>
      <c r="C1353" s="147"/>
      <c r="D1353" s="148"/>
      <c r="E1353" s="148"/>
      <c r="F1353" s="148"/>
      <c r="G1353" s="125">
        <v>5</v>
      </c>
    </row>
    <row r="1354" spans="1:7" s="125" customFormat="1" ht="30">
      <c r="A1354" s="145" t="s">
        <v>3060</v>
      </c>
      <c r="B1354" s="146" t="s">
        <v>3061</v>
      </c>
      <c r="C1354" s="147" t="s">
        <v>216</v>
      </c>
      <c r="D1354" s="148">
        <v>2787.07</v>
      </c>
      <c r="E1354" s="148">
        <v>53.07</v>
      </c>
      <c r="F1354" s="148">
        <v>2840.14</v>
      </c>
      <c r="G1354" s="125">
        <v>9</v>
      </c>
    </row>
    <row r="1355" spans="1:7" s="125" customFormat="1" ht="30">
      <c r="A1355" s="145" t="s">
        <v>3062</v>
      </c>
      <c r="B1355" s="146" t="s">
        <v>3063</v>
      </c>
      <c r="C1355" s="147" t="s">
        <v>216</v>
      </c>
      <c r="D1355" s="148">
        <v>1682.07</v>
      </c>
      <c r="E1355" s="148">
        <v>53.07</v>
      </c>
      <c r="F1355" s="148">
        <v>1735.14</v>
      </c>
      <c r="G1355" s="125">
        <v>9</v>
      </c>
    </row>
    <row r="1356" spans="1:7" s="125" customFormat="1" ht="30">
      <c r="A1356" s="145" t="s">
        <v>3064</v>
      </c>
      <c r="B1356" s="146" t="s">
        <v>3065</v>
      </c>
      <c r="C1356" s="147" t="s">
        <v>216</v>
      </c>
      <c r="D1356" s="148">
        <v>1816.09</v>
      </c>
      <c r="E1356" s="148">
        <v>53.07</v>
      </c>
      <c r="F1356" s="148">
        <v>1869.16</v>
      </c>
      <c r="G1356" s="125">
        <v>9</v>
      </c>
    </row>
    <row r="1357" spans="1:7" s="125" customFormat="1" ht="30">
      <c r="A1357" s="145" t="s">
        <v>3066</v>
      </c>
      <c r="B1357" s="146" t="s">
        <v>3067</v>
      </c>
      <c r="C1357" s="147" t="s">
        <v>216</v>
      </c>
      <c r="D1357" s="148">
        <v>2741.1</v>
      </c>
      <c r="E1357" s="148">
        <v>53.07</v>
      </c>
      <c r="F1357" s="148">
        <v>2794.17</v>
      </c>
      <c r="G1357" s="125">
        <v>9</v>
      </c>
    </row>
    <row r="1358" spans="1:7" s="125" customFormat="1" ht="30">
      <c r="A1358" s="145" t="s">
        <v>3068</v>
      </c>
      <c r="B1358" s="146" t="s">
        <v>3069</v>
      </c>
      <c r="C1358" s="147" t="s">
        <v>216</v>
      </c>
      <c r="D1358" s="148">
        <v>2183.9299999999998</v>
      </c>
      <c r="E1358" s="148">
        <v>97.5</v>
      </c>
      <c r="F1358" s="148">
        <v>2281.4299999999998</v>
      </c>
      <c r="G1358" s="125">
        <v>9</v>
      </c>
    </row>
    <row r="1359" spans="1:7" s="125" customFormat="1" ht="30">
      <c r="A1359" s="145" t="s">
        <v>3070</v>
      </c>
      <c r="B1359" s="146" t="s">
        <v>3071</v>
      </c>
      <c r="C1359" s="147" t="s">
        <v>216</v>
      </c>
      <c r="D1359" s="148">
        <v>3281.89</v>
      </c>
      <c r="E1359" s="148">
        <v>97.5</v>
      </c>
      <c r="F1359" s="148">
        <v>3379.39</v>
      </c>
      <c r="G1359" s="125">
        <v>9</v>
      </c>
    </row>
    <row r="1360" spans="1:7" s="125" customFormat="1" ht="45">
      <c r="A1360" s="145" t="s">
        <v>3072</v>
      </c>
      <c r="B1360" s="146" t="s">
        <v>3073</v>
      </c>
      <c r="C1360" s="147" t="s">
        <v>216</v>
      </c>
      <c r="D1360" s="148">
        <v>2674.67</v>
      </c>
      <c r="E1360" s="148">
        <v>97.5</v>
      </c>
      <c r="F1360" s="148">
        <v>2772.17</v>
      </c>
      <c r="G1360" s="125">
        <v>9</v>
      </c>
    </row>
    <row r="1361" spans="1:7" s="125" customFormat="1" ht="30">
      <c r="A1361" s="145" t="s">
        <v>3074</v>
      </c>
      <c r="B1361" s="146" t="s">
        <v>3075</v>
      </c>
      <c r="C1361" s="147" t="s">
        <v>216</v>
      </c>
      <c r="D1361" s="148">
        <v>3333.76</v>
      </c>
      <c r="E1361" s="148">
        <v>97.5</v>
      </c>
      <c r="F1361" s="148">
        <v>3431.26</v>
      </c>
      <c r="G1361" s="125">
        <v>9</v>
      </c>
    </row>
    <row r="1362" spans="1:7" s="125" customFormat="1" ht="30">
      <c r="A1362" s="145" t="s">
        <v>3076</v>
      </c>
      <c r="B1362" s="146" t="s">
        <v>3077</v>
      </c>
      <c r="C1362" s="147" t="s">
        <v>216</v>
      </c>
      <c r="D1362" s="148">
        <v>2084.34</v>
      </c>
      <c r="E1362" s="148">
        <v>53.07</v>
      </c>
      <c r="F1362" s="148">
        <v>2137.41</v>
      </c>
      <c r="G1362" s="125">
        <v>9</v>
      </c>
    </row>
    <row r="1363" spans="1:7" s="125" customFormat="1" ht="30">
      <c r="A1363" s="145" t="s">
        <v>3078</v>
      </c>
      <c r="B1363" s="146" t="s">
        <v>3079</v>
      </c>
      <c r="C1363" s="147" t="s">
        <v>216</v>
      </c>
      <c r="D1363" s="148">
        <v>2056.13</v>
      </c>
      <c r="E1363" s="148">
        <v>53.07</v>
      </c>
      <c r="F1363" s="148">
        <v>2109.1999999999998</v>
      </c>
      <c r="G1363" s="125">
        <v>9</v>
      </c>
    </row>
    <row r="1364" spans="1:7" s="125" customFormat="1" ht="30">
      <c r="A1364" s="145" t="s">
        <v>3080</v>
      </c>
      <c r="B1364" s="146" t="s">
        <v>3081</v>
      </c>
      <c r="C1364" s="147" t="s">
        <v>216</v>
      </c>
      <c r="D1364" s="148">
        <v>3156</v>
      </c>
      <c r="E1364" s="148">
        <v>53.07</v>
      </c>
      <c r="F1364" s="148">
        <v>3209.07</v>
      </c>
      <c r="G1364" s="125">
        <v>9</v>
      </c>
    </row>
    <row r="1365" spans="1:7" s="125" customFormat="1" ht="30">
      <c r="A1365" s="145" t="s">
        <v>3082</v>
      </c>
      <c r="B1365" s="146" t="s">
        <v>3083</v>
      </c>
      <c r="C1365" s="147" t="s">
        <v>216</v>
      </c>
      <c r="D1365" s="148">
        <v>2621.2600000000002</v>
      </c>
      <c r="E1365" s="148">
        <v>97.5</v>
      </c>
      <c r="F1365" s="148">
        <v>2718.76</v>
      </c>
      <c r="G1365" s="125">
        <v>9</v>
      </c>
    </row>
    <row r="1366" spans="1:7" s="125" customFormat="1" ht="30">
      <c r="A1366" s="145" t="s">
        <v>3084</v>
      </c>
      <c r="B1366" s="146" t="s">
        <v>3085</v>
      </c>
      <c r="C1366" s="147" t="s">
        <v>216</v>
      </c>
      <c r="D1366" s="148">
        <v>3720.25</v>
      </c>
      <c r="E1366" s="148">
        <v>97.5</v>
      </c>
      <c r="F1366" s="148">
        <v>3817.75</v>
      </c>
      <c r="G1366" s="125">
        <v>9</v>
      </c>
    </row>
    <row r="1367" spans="1:7" s="125" customFormat="1" ht="45">
      <c r="A1367" s="145" t="s">
        <v>3086</v>
      </c>
      <c r="B1367" s="146" t="s">
        <v>3087</v>
      </c>
      <c r="C1367" s="147" t="s">
        <v>216</v>
      </c>
      <c r="D1367" s="148">
        <v>2862.12</v>
      </c>
      <c r="E1367" s="148">
        <v>97.5</v>
      </c>
      <c r="F1367" s="148">
        <v>2959.62</v>
      </c>
      <c r="G1367" s="125">
        <v>9</v>
      </c>
    </row>
    <row r="1368" spans="1:7" s="125" customFormat="1" ht="45">
      <c r="A1368" s="145" t="s">
        <v>3088</v>
      </c>
      <c r="B1368" s="146" t="s">
        <v>3089</v>
      </c>
      <c r="C1368" s="147" t="s">
        <v>216</v>
      </c>
      <c r="D1368" s="148">
        <v>3759.39</v>
      </c>
      <c r="E1368" s="148">
        <v>97.5</v>
      </c>
      <c r="F1368" s="148">
        <v>3856.89</v>
      </c>
      <c r="G1368" s="125">
        <v>9</v>
      </c>
    </row>
    <row r="1369" spans="1:7" s="125" customFormat="1" ht="30">
      <c r="A1369" s="145" t="s">
        <v>3090</v>
      </c>
      <c r="B1369" s="146" t="s">
        <v>3091</v>
      </c>
      <c r="C1369" s="147" t="s">
        <v>216</v>
      </c>
      <c r="D1369" s="148">
        <v>3810.32</v>
      </c>
      <c r="E1369" s="148">
        <v>97.5</v>
      </c>
      <c r="F1369" s="148">
        <v>3907.82</v>
      </c>
      <c r="G1369" s="125">
        <v>9</v>
      </c>
    </row>
    <row r="1370" spans="1:7" s="125" customFormat="1" ht="30">
      <c r="A1370" s="145" t="s">
        <v>3092</v>
      </c>
      <c r="B1370" s="146" t="s">
        <v>3093</v>
      </c>
      <c r="C1370" s="147" t="s">
        <v>216</v>
      </c>
      <c r="D1370" s="148">
        <v>3707.54</v>
      </c>
      <c r="E1370" s="148">
        <v>53.07</v>
      </c>
      <c r="F1370" s="148">
        <v>3760.61</v>
      </c>
      <c r="G1370" s="125">
        <v>9</v>
      </c>
    </row>
    <row r="1371" spans="1:7" s="125" customFormat="1" ht="30">
      <c r="A1371" s="145" t="s">
        <v>3094</v>
      </c>
      <c r="B1371" s="146" t="s">
        <v>3095</v>
      </c>
      <c r="C1371" s="147" t="s">
        <v>216</v>
      </c>
      <c r="D1371" s="148">
        <v>3095.53</v>
      </c>
      <c r="E1371" s="148">
        <v>53.07</v>
      </c>
      <c r="F1371" s="148">
        <v>3148.6</v>
      </c>
      <c r="G1371" s="125">
        <v>9</v>
      </c>
    </row>
    <row r="1372" spans="1:7" s="125" customFormat="1" ht="30">
      <c r="A1372" s="145" t="s">
        <v>3096</v>
      </c>
      <c r="B1372" s="146" t="s">
        <v>3097</v>
      </c>
      <c r="C1372" s="147" t="s">
        <v>216</v>
      </c>
      <c r="D1372" s="148">
        <v>3904.48</v>
      </c>
      <c r="E1372" s="148">
        <v>53.07</v>
      </c>
      <c r="F1372" s="148">
        <v>3957.55</v>
      </c>
      <c r="G1372" s="125">
        <v>9</v>
      </c>
    </row>
    <row r="1373" spans="1:7" s="125" customFormat="1" ht="30">
      <c r="A1373" s="145" t="s">
        <v>3098</v>
      </c>
      <c r="B1373" s="146" t="s">
        <v>3099</v>
      </c>
      <c r="C1373" s="147" t="s">
        <v>216</v>
      </c>
      <c r="D1373" s="148">
        <v>2821.53</v>
      </c>
      <c r="E1373" s="148">
        <v>217.4</v>
      </c>
      <c r="F1373" s="148">
        <v>3038.93</v>
      </c>
      <c r="G1373" s="125">
        <v>9</v>
      </c>
    </row>
    <row r="1374" spans="1:7" s="125" customFormat="1" ht="30">
      <c r="A1374" s="145" t="s">
        <v>3100</v>
      </c>
      <c r="B1374" s="146" t="s">
        <v>3101</v>
      </c>
      <c r="C1374" s="147" t="s">
        <v>216</v>
      </c>
      <c r="D1374" s="148">
        <v>2356.71</v>
      </c>
      <c r="E1374" s="148">
        <v>53.07</v>
      </c>
      <c r="F1374" s="148">
        <v>2409.7800000000002</v>
      </c>
      <c r="G1374" s="125">
        <v>9</v>
      </c>
    </row>
    <row r="1375" spans="1:7" s="125" customFormat="1" ht="30">
      <c r="A1375" s="145" t="s">
        <v>3102</v>
      </c>
      <c r="B1375" s="146" t="s">
        <v>3103</v>
      </c>
      <c r="C1375" s="147" t="s">
        <v>216</v>
      </c>
      <c r="D1375" s="148">
        <v>1465.27</v>
      </c>
      <c r="E1375" s="148">
        <v>53.07</v>
      </c>
      <c r="F1375" s="148">
        <v>1518.34</v>
      </c>
      <c r="G1375" s="125">
        <v>9</v>
      </c>
    </row>
    <row r="1376" spans="1:7" s="125" customFormat="1" ht="30">
      <c r="A1376" s="145" t="s">
        <v>3104</v>
      </c>
      <c r="B1376" s="146" t="s">
        <v>3105</v>
      </c>
      <c r="C1376" s="147" t="s">
        <v>216</v>
      </c>
      <c r="D1376" s="148">
        <v>2411.4699999999998</v>
      </c>
      <c r="E1376" s="148">
        <v>53.07</v>
      </c>
      <c r="F1376" s="148">
        <v>2464.54</v>
      </c>
      <c r="G1376" s="125">
        <v>9</v>
      </c>
    </row>
    <row r="1377" spans="1:7" s="125" customFormat="1" ht="30">
      <c r="A1377" s="145" t="s">
        <v>3106</v>
      </c>
      <c r="B1377" s="146" t="s">
        <v>3107</v>
      </c>
      <c r="C1377" s="147" t="s">
        <v>216</v>
      </c>
      <c r="D1377" s="148">
        <v>2031.69</v>
      </c>
      <c r="E1377" s="148">
        <v>53.07</v>
      </c>
      <c r="F1377" s="148">
        <v>2084.7600000000002</v>
      </c>
      <c r="G1377" s="125">
        <v>9</v>
      </c>
    </row>
    <row r="1378" spans="1:7" s="125" customFormat="1">
      <c r="A1378" s="145" t="s">
        <v>3108</v>
      </c>
      <c r="B1378" s="146" t="s">
        <v>3109</v>
      </c>
      <c r="C1378" s="147"/>
      <c r="D1378" s="148"/>
      <c r="E1378" s="148"/>
      <c r="F1378" s="148"/>
      <c r="G1378" s="125">
        <v>5</v>
      </c>
    </row>
    <row r="1379" spans="1:7" s="125" customFormat="1" ht="30">
      <c r="A1379" s="145" t="s">
        <v>3110</v>
      </c>
      <c r="B1379" s="146" t="s">
        <v>3111</v>
      </c>
      <c r="C1379" s="147" t="s">
        <v>31</v>
      </c>
      <c r="D1379" s="148">
        <v>1256.57</v>
      </c>
      <c r="E1379" s="148">
        <v>44.43</v>
      </c>
      <c r="F1379" s="148">
        <v>1301</v>
      </c>
      <c r="G1379" s="125">
        <v>9</v>
      </c>
    </row>
    <row r="1380" spans="1:7" s="125" customFormat="1">
      <c r="A1380" s="145" t="s">
        <v>3112</v>
      </c>
      <c r="B1380" s="146" t="s">
        <v>3113</v>
      </c>
      <c r="C1380" s="147"/>
      <c r="D1380" s="148"/>
      <c r="E1380" s="148"/>
      <c r="F1380" s="148"/>
      <c r="G1380" s="125">
        <v>5</v>
      </c>
    </row>
    <row r="1381" spans="1:7" s="125" customFormat="1" ht="30">
      <c r="A1381" s="145" t="s">
        <v>3114</v>
      </c>
      <c r="B1381" s="146" t="s">
        <v>3115</v>
      </c>
      <c r="C1381" s="147" t="s">
        <v>216</v>
      </c>
      <c r="D1381" s="148">
        <v>657.22</v>
      </c>
      <c r="E1381" s="148">
        <v>37.11</v>
      </c>
      <c r="F1381" s="148">
        <v>694.33</v>
      </c>
      <c r="G1381" s="125">
        <v>9</v>
      </c>
    </row>
    <row r="1382" spans="1:7" s="125" customFormat="1" ht="30">
      <c r="A1382" s="145" t="s">
        <v>3116</v>
      </c>
      <c r="B1382" s="146" t="s">
        <v>3117</v>
      </c>
      <c r="C1382" s="147" t="s">
        <v>216</v>
      </c>
      <c r="D1382" s="148">
        <v>1031.8900000000001</v>
      </c>
      <c r="E1382" s="148">
        <v>105.47</v>
      </c>
      <c r="F1382" s="148">
        <v>1137.3599999999999</v>
      </c>
      <c r="G1382" s="125">
        <v>9</v>
      </c>
    </row>
    <row r="1383" spans="1:7" s="125" customFormat="1">
      <c r="A1383" s="145" t="s">
        <v>3118</v>
      </c>
      <c r="B1383" s="146" t="s">
        <v>3119</v>
      </c>
      <c r="C1383" s="147"/>
      <c r="D1383" s="148"/>
      <c r="E1383" s="148"/>
      <c r="F1383" s="148"/>
      <c r="G1383" s="125">
        <v>5</v>
      </c>
    </row>
    <row r="1384" spans="1:7" s="125" customFormat="1" ht="30">
      <c r="A1384" s="145" t="s">
        <v>3120</v>
      </c>
      <c r="B1384" s="146" t="s">
        <v>3121</v>
      </c>
      <c r="C1384" s="147" t="s">
        <v>31</v>
      </c>
      <c r="D1384" s="148">
        <v>886</v>
      </c>
      <c r="E1384" s="148">
        <v>44.53</v>
      </c>
      <c r="F1384" s="148">
        <v>930.53</v>
      </c>
      <c r="G1384" s="125">
        <v>9</v>
      </c>
    </row>
    <row r="1385" spans="1:7" s="125" customFormat="1">
      <c r="A1385" s="145" t="s">
        <v>3122</v>
      </c>
      <c r="B1385" s="146" t="s">
        <v>3123</v>
      </c>
      <c r="C1385" s="147" t="s">
        <v>31</v>
      </c>
      <c r="D1385" s="148">
        <v>544.25</v>
      </c>
      <c r="E1385" s="148">
        <v>18.559999999999999</v>
      </c>
      <c r="F1385" s="148">
        <v>562.80999999999995</v>
      </c>
      <c r="G1385" s="125">
        <v>9</v>
      </c>
    </row>
    <row r="1386" spans="1:7" s="125" customFormat="1" ht="30">
      <c r="A1386" s="145" t="s">
        <v>3124</v>
      </c>
      <c r="B1386" s="146" t="s">
        <v>3125</v>
      </c>
      <c r="C1386" s="147" t="s">
        <v>31</v>
      </c>
      <c r="D1386" s="148">
        <v>679.16</v>
      </c>
      <c r="E1386" s="148">
        <v>37.11</v>
      </c>
      <c r="F1386" s="148">
        <v>716.27</v>
      </c>
      <c r="G1386" s="125">
        <v>9</v>
      </c>
    </row>
    <row r="1387" spans="1:7" s="125" customFormat="1">
      <c r="A1387" s="145" t="s">
        <v>3126</v>
      </c>
      <c r="B1387" s="146" t="s">
        <v>3127</v>
      </c>
      <c r="C1387" s="147"/>
      <c r="D1387" s="148"/>
      <c r="E1387" s="148"/>
      <c r="F1387" s="148"/>
      <c r="G1387" s="125">
        <v>5</v>
      </c>
    </row>
    <row r="1388" spans="1:7" s="125" customFormat="1">
      <c r="A1388" s="145" t="s">
        <v>165</v>
      </c>
      <c r="B1388" s="146" t="s">
        <v>3128</v>
      </c>
      <c r="C1388" s="147" t="s">
        <v>216</v>
      </c>
      <c r="D1388" s="148"/>
      <c r="E1388" s="148">
        <v>37.11</v>
      </c>
      <c r="F1388" s="148">
        <v>37.11</v>
      </c>
      <c r="G1388" s="125">
        <v>9</v>
      </c>
    </row>
    <row r="1389" spans="1:7" s="125" customFormat="1">
      <c r="A1389" s="145" t="s">
        <v>3129</v>
      </c>
      <c r="B1389" s="146" t="s">
        <v>3130</v>
      </c>
      <c r="C1389" s="147" t="s">
        <v>31</v>
      </c>
      <c r="D1389" s="148">
        <v>1.58</v>
      </c>
      <c r="E1389" s="148">
        <v>9.65</v>
      </c>
      <c r="F1389" s="148">
        <v>11.23</v>
      </c>
      <c r="G1389" s="125">
        <v>9</v>
      </c>
    </row>
    <row r="1390" spans="1:7" s="125" customFormat="1">
      <c r="A1390" s="145" t="s">
        <v>3131</v>
      </c>
      <c r="B1390" s="146" t="s">
        <v>3132</v>
      </c>
      <c r="C1390" s="147" t="s">
        <v>31</v>
      </c>
      <c r="D1390" s="148"/>
      <c r="E1390" s="148">
        <v>22.27</v>
      </c>
      <c r="F1390" s="148">
        <v>22.27</v>
      </c>
      <c r="G1390" s="125">
        <v>9</v>
      </c>
    </row>
    <row r="1391" spans="1:7" s="125" customFormat="1">
      <c r="A1391" s="145" t="s">
        <v>3133</v>
      </c>
      <c r="B1391" s="146" t="s">
        <v>3134</v>
      </c>
      <c r="C1391" s="147" t="s">
        <v>31</v>
      </c>
      <c r="D1391" s="148">
        <v>23.73</v>
      </c>
      <c r="E1391" s="148">
        <v>25.8</v>
      </c>
      <c r="F1391" s="148">
        <v>49.53</v>
      </c>
      <c r="G1391" s="125">
        <v>9</v>
      </c>
    </row>
    <row r="1392" spans="1:7" s="125" customFormat="1">
      <c r="A1392" s="145" t="s">
        <v>3135</v>
      </c>
      <c r="B1392" s="146" t="s">
        <v>3136</v>
      </c>
      <c r="C1392" s="147" t="s">
        <v>112</v>
      </c>
      <c r="D1392" s="148">
        <v>3456.68</v>
      </c>
      <c r="E1392" s="148">
        <v>88.86</v>
      </c>
      <c r="F1392" s="148">
        <v>3545.54</v>
      </c>
      <c r="G1392" s="125">
        <v>9</v>
      </c>
    </row>
    <row r="1393" spans="1:7" s="125" customFormat="1">
      <c r="A1393" s="145" t="s">
        <v>3137</v>
      </c>
      <c r="B1393" s="146" t="s">
        <v>3138</v>
      </c>
      <c r="C1393" s="147" t="s">
        <v>31</v>
      </c>
      <c r="D1393" s="148">
        <v>118.47</v>
      </c>
      <c r="E1393" s="148">
        <v>9.65</v>
      </c>
      <c r="F1393" s="148">
        <v>128.12</v>
      </c>
      <c r="G1393" s="125">
        <v>9</v>
      </c>
    </row>
    <row r="1394" spans="1:7" s="125" customFormat="1" ht="30">
      <c r="A1394" s="145" t="s">
        <v>3139</v>
      </c>
      <c r="B1394" s="146" t="s">
        <v>3140</v>
      </c>
      <c r="C1394" s="147" t="s">
        <v>31</v>
      </c>
      <c r="D1394" s="148">
        <v>393.35</v>
      </c>
      <c r="E1394" s="148">
        <v>9.65</v>
      </c>
      <c r="F1394" s="148">
        <v>403</v>
      </c>
      <c r="G1394" s="125">
        <v>9</v>
      </c>
    </row>
    <row r="1395" spans="1:7" s="125" customFormat="1">
      <c r="A1395" s="145" t="s">
        <v>3141</v>
      </c>
      <c r="B1395" s="146" t="s">
        <v>3142</v>
      </c>
      <c r="C1395" s="147" t="s">
        <v>216</v>
      </c>
      <c r="D1395" s="148">
        <v>259.74</v>
      </c>
      <c r="E1395" s="148">
        <v>44.53</v>
      </c>
      <c r="F1395" s="148">
        <v>304.27</v>
      </c>
      <c r="G1395" s="125">
        <v>9</v>
      </c>
    </row>
    <row r="1396" spans="1:7" s="125" customFormat="1">
      <c r="A1396" s="145" t="s">
        <v>3143</v>
      </c>
      <c r="B1396" s="146" t="s">
        <v>3144</v>
      </c>
      <c r="C1396" s="147" t="s">
        <v>216</v>
      </c>
      <c r="D1396" s="148">
        <v>129.97</v>
      </c>
      <c r="E1396" s="148">
        <v>8.08</v>
      </c>
      <c r="F1396" s="148">
        <v>138.05000000000001</v>
      </c>
      <c r="G1396" s="125">
        <v>9</v>
      </c>
    </row>
    <row r="1397" spans="1:7" s="125" customFormat="1">
      <c r="A1397" s="145" t="s">
        <v>3145</v>
      </c>
      <c r="B1397" s="146" t="s">
        <v>3146</v>
      </c>
      <c r="C1397" s="147" t="s">
        <v>216</v>
      </c>
      <c r="D1397" s="148">
        <v>45.33</v>
      </c>
      <c r="E1397" s="148">
        <v>8.08</v>
      </c>
      <c r="F1397" s="148">
        <v>53.41</v>
      </c>
      <c r="G1397" s="125">
        <v>9</v>
      </c>
    </row>
    <row r="1398" spans="1:7" s="125" customFormat="1" ht="30">
      <c r="A1398" s="145" t="s">
        <v>3147</v>
      </c>
      <c r="B1398" s="146" t="s">
        <v>3148</v>
      </c>
      <c r="C1398" s="147" t="s">
        <v>216</v>
      </c>
      <c r="D1398" s="148">
        <v>666.04</v>
      </c>
      <c r="E1398" s="148">
        <v>81.7</v>
      </c>
      <c r="F1398" s="148">
        <v>747.74</v>
      </c>
      <c r="G1398" s="125">
        <v>9</v>
      </c>
    </row>
    <row r="1399" spans="1:7" s="125" customFormat="1" ht="30">
      <c r="A1399" s="145" t="s">
        <v>3149</v>
      </c>
      <c r="B1399" s="146" t="s">
        <v>3150</v>
      </c>
      <c r="C1399" s="147" t="s">
        <v>216</v>
      </c>
      <c r="D1399" s="148">
        <v>1202.6099999999999</v>
      </c>
      <c r="E1399" s="148">
        <v>81.7</v>
      </c>
      <c r="F1399" s="148">
        <v>1284.31</v>
      </c>
      <c r="G1399" s="125">
        <v>9</v>
      </c>
    </row>
    <row r="1400" spans="1:7" s="125" customFormat="1">
      <c r="A1400" s="145" t="s">
        <v>3151</v>
      </c>
      <c r="B1400" s="146" t="s">
        <v>3152</v>
      </c>
      <c r="C1400" s="147"/>
      <c r="D1400" s="148"/>
      <c r="E1400" s="148"/>
      <c r="F1400" s="148"/>
      <c r="G1400" s="125">
        <v>2</v>
      </c>
    </row>
    <row r="1401" spans="1:7" s="125" customFormat="1">
      <c r="A1401" s="145" t="s">
        <v>3153</v>
      </c>
      <c r="B1401" s="146" t="s">
        <v>3154</v>
      </c>
      <c r="C1401" s="147"/>
      <c r="D1401" s="148"/>
      <c r="E1401" s="148"/>
      <c r="F1401" s="148"/>
      <c r="G1401" s="125">
        <v>5</v>
      </c>
    </row>
    <row r="1402" spans="1:7" s="125" customFormat="1">
      <c r="A1402" s="145" t="s">
        <v>3155</v>
      </c>
      <c r="B1402" s="146" t="s">
        <v>3156</v>
      </c>
      <c r="C1402" s="147" t="s">
        <v>216</v>
      </c>
      <c r="D1402" s="148">
        <v>775.18</v>
      </c>
      <c r="E1402" s="148">
        <v>55.67</v>
      </c>
      <c r="F1402" s="148">
        <v>830.85</v>
      </c>
      <c r="G1402" s="125">
        <v>9</v>
      </c>
    </row>
    <row r="1403" spans="1:7" s="125" customFormat="1">
      <c r="A1403" s="145" t="s">
        <v>3157</v>
      </c>
      <c r="B1403" s="146" t="s">
        <v>3158</v>
      </c>
      <c r="C1403" s="147" t="s">
        <v>216</v>
      </c>
      <c r="D1403" s="148">
        <v>373.03</v>
      </c>
      <c r="E1403" s="148">
        <v>55.67</v>
      </c>
      <c r="F1403" s="148">
        <v>428.7</v>
      </c>
      <c r="G1403" s="125">
        <v>9</v>
      </c>
    </row>
    <row r="1404" spans="1:7" s="125" customFormat="1">
      <c r="A1404" s="145" t="s">
        <v>3159</v>
      </c>
      <c r="B1404" s="146" t="s">
        <v>3160</v>
      </c>
      <c r="C1404" s="147" t="s">
        <v>216</v>
      </c>
      <c r="D1404" s="148">
        <v>1057.31</v>
      </c>
      <c r="E1404" s="148">
        <v>55.67</v>
      </c>
      <c r="F1404" s="148">
        <v>1112.98</v>
      </c>
      <c r="G1404" s="125">
        <v>9</v>
      </c>
    </row>
    <row r="1405" spans="1:7" s="125" customFormat="1">
      <c r="A1405" s="145" t="s">
        <v>3161</v>
      </c>
      <c r="B1405" s="146" t="s">
        <v>3162</v>
      </c>
      <c r="C1405" s="147" t="s">
        <v>216</v>
      </c>
      <c r="D1405" s="148">
        <v>869.14</v>
      </c>
      <c r="E1405" s="148">
        <v>55.67</v>
      </c>
      <c r="F1405" s="148">
        <v>924.81</v>
      </c>
      <c r="G1405" s="125">
        <v>9</v>
      </c>
    </row>
    <row r="1406" spans="1:7" s="125" customFormat="1">
      <c r="A1406" s="145" t="s">
        <v>3163</v>
      </c>
      <c r="B1406" s="146" t="s">
        <v>3164</v>
      </c>
      <c r="C1406" s="147" t="s">
        <v>216</v>
      </c>
      <c r="D1406" s="148">
        <v>793.28</v>
      </c>
      <c r="E1406" s="148">
        <v>55.67</v>
      </c>
      <c r="F1406" s="148">
        <v>848.95</v>
      </c>
      <c r="G1406" s="125">
        <v>9</v>
      </c>
    </row>
    <row r="1407" spans="1:7" s="125" customFormat="1">
      <c r="A1407" s="145" t="s">
        <v>3165</v>
      </c>
      <c r="B1407" s="146" t="s">
        <v>3166</v>
      </c>
      <c r="C1407" s="147" t="s">
        <v>216</v>
      </c>
      <c r="D1407" s="148">
        <v>404.32</v>
      </c>
      <c r="E1407" s="148">
        <v>55.67</v>
      </c>
      <c r="F1407" s="148">
        <v>459.99</v>
      </c>
      <c r="G1407" s="125">
        <v>9</v>
      </c>
    </row>
    <row r="1408" spans="1:7" s="125" customFormat="1">
      <c r="A1408" s="145" t="s">
        <v>3167</v>
      </c>
      <c r="B1408" s="146" t="s">
        <v>3168</v>
      </c>
      <c r="C1408" s="147" t="s">
        <v>216</v>
      </c>
      <c r="D1408" s="148">
        <v>927.18</v>
      </c>
      <c r="E1408" s="148">
        <v>55.67</v>
      </c>
      <c r="F1408" s="148">
        <v>982.85</v>
      </c>
      <c r="G1408" s="125">
        <v>9</v>
      </c>
    </row>
    <row r="1409" spans="1:7" s="125" customFormat="1">
      <c r="A1409" s="145" t="s">
        <v>3169</v>
      </c>
      <c r="B1409" s="146" t="s">
        <v>3170</v>
      </c>
      <c r="C1409" s="147" t="s">
        <v>216</v>
      </c>
      <c r="D1409" s="148">
        <v>610.20000000000005</v>
      </c>
      <c r="E1409" s="148">
        <v>55.67</v>
      </c>
      <c r="F1409" s="148">
        <v>665.87</v>
      </c>
      <c r="G1409" s="125">
        <v>9</v>
      </c>
    </row>
    <row r="1410" spans="1:7" s="125" customFormat="1">
      <c r="A1410" s="145" t="s">
        <v>3171</v>
      </c>
      <c r="B1410" s="146" t="s">
        <v>3172</v>
      </c>
      <c r="C1410" s="147" t="s">
        <v>216</v>
      </c>
      <c r="D1410" s="148">
        <v>1114.54</v>
      </c>
      <c r="E1410" s="148">
        <v>55.67</v>
      </c>
      <c r="F1410" s="148">
        <v>1170.21</v>
      </c>
      <c r="G1410" s="125">
        <v>9</v>
      </c>
    </row>
    <row r="1411" spans="1:7" s="125" customFormat="1">
      <c r="A1411" s="145" t="s">
        <v>3173</v>
      </c>
      <c r="B1411" s="146" t="s">
        <v>3174</v>
      </c>
      <c r="C1411" s="147" t="s">
        <v>216</v>
      </c>
      <c r="D1411" s="148">
        <v>1059.1500000000001</v>
      </c>
      <c r="E1411" s="148">
        <v>55.67</v>
      </c>
      <c r="F1411" s="148">
        <v>1114.82</v>
      </c>
      <c r="G1411" s="125">
        <v>9</v>
      </c>
    </row>
    <row r="1412" spans="1:7" s="125" customFormat="1" ht="30">
      <c r="A1412" s="145" t="s">
        <v>3175</v>
      </c>
      <c r="B1412" s="146" t="s">
        <v>3176</v>
      </c>
      <c r="C1412" s="147" t="s">
        <v>216</v>
      </c>
      <c r="D1412" s="148">
        <v>387.28</v>
      </c>
      <c r="E1412" s="148"/>
      <c r="F1412" s="148">
        <v>387.28</v>
      </c>
      <c r="G1412" s="125">
        <v>9</v>
      </c>
    </row>
    <row r="1413" spans="1:7" s="125" customFormat="1">
      <c r="A1413" s="145" t="s">
        <v>3177</v>
      </c>
      <c r="B1413" s="146" t="s">
        <v>3178</v>
      </c>
      <c r="C1413" s="147" t="s">
        <v>216</v>
      </c>
      <c r="D1413" s="148">
        <v>984.28</v>
      </c>
      <c r="E1413" s="148">
        <v>42.77</v>
      </c>
      <c r="F1413" s="148">
        <v>1027.05</v>
      </c>
      <c r="G1413" s="125">
        <v>9</v>
      </c>
    </row>
    <row r="1414" spans="1:7" s="125" customFormat="1">
      <c r="A1414" s="145" t="s">
        <v>3179</v>
      </c>
      <c r="B1414" s="146" t="s">
        <v>3180</v>
      </c>
      <c r="C1414" s="147" t="s">
        <v>216</v>
      </c>
      <c r="D1414" s="148">
        <v>1777.3</v>
      </c>
      <c r="E1414" s="148">
        <v>55.67</v>
      </c>
      <c r="F1414" s="148">
        <v>1832.97</v>
      </c>
      <c r="G1414" s="125">
        <v>9</v>
      </c>
    </row>
    <row r="1415" spans="1:7" s="125" customFormat="1">
      <c r="A1415" s="145" t="s">
        <v>3181</v>
      </c>
      <c r="B1415" s="146" t="s">
        <v>3182</v>
      </c>
      <c r="C1415" s="147" t="s">
        <v>216</v>
      </c>
      <c r="D1415" s="148">
        <v>1514.99</v>
      </c>
      <c r="E1415" s="148">
        <v>55.67</v>
      </c>
      <c r="F1415" s="148">
        <v>1570.66</v>
      </c>
      <c r="G1415" s="125">
        <v>9</v>
      </c>
    </row>
    <row r="1416" spans="1:7" s="125" customFormat="1">
      <c r="A1416" s="145" t="s">
        <v>3183</v>
      </c>
      <c r="B1416" s="146" t="s">
        <v>3184</v>
      </c>
      <c r="C1416" s="147" t="s">
        <v>216</v>
      </c>
      <c r="D1416" s="148">
        <v>870.11</v>
      </c>
      <c r="E1416" s="148">
        <v>55.67</v>
      </c>
      <c r="F1416" s="148">
        <v>925.78</v>
      </c>
      <c r="G1416" s="125">
        <v>9</v>
      </c>
    </row>
    <row r="1417" spans="1:7" s="125" customFormat="1">
      <c r="A1417" s="145" t="s">
        <v>3185</v>
      </c>
      <c r="B1417" s="146" t="s">
        <v>3186</v>
      </c>
      <c r="C1417" s="147" t="s">
        <v>216</v>
      </c>
      <c r="D1417" s="148">
        <v>633.54</v>
      </c>
      <c r="E1417" s="148">
        <v>42.77</v>
      </c>
      <c r="F1417" s="148">
        <v>676.31</v>
      </c>
      <c r="G1417" s="125">
        <v>9</v>
      </c>
    </row>
    <row r="1418" spans="1:7" s="125" customFormat="1">
      <c r="A1418" s="145" t="s">
        <v>3187</v>
      </c>
      <c r="B1418" s="146" t="s">
        <v>3188</v>
      </c>
      <c r="C1418" s="147" t="s">
        <v>216</v>
      </c>
      <c r="D1418" s="148">
        <v>888.46</v>
      </c>
      <c r="E1418" s="148">
        <v>42.77</v>
      </c>
      <c r="F1418" s="148">
        <v>931.23</v>
      </c>
      <c r="G1418" s="125">
        <v>9</v>
      </c>
    </row>
    <row r="1419" spans="1:7" s="125" customFormat="1">
      <c r="A1419" s="145" t="s">
        <v>3189</v>
      </c>
      <c r="B1419" s="146" t="s">
        <v>3190</v>
      </c>
      <c r="C1419" s="147" t="s">
        <v>216</v>
      </c>
      <c r="D1419" s="148">
        <v>743.43</v>
      </c>
      <c r="E1419" s="148">
        <v>32.090000000000003</v>
      </c>
      <c r="F1419" s="148">
        <v>775.52</v>
      </c>
      <c r="G1419" s="125">
        <v>9</v>
      </c>
    </row>
    <row r="1420" spans="1:7" s="125" customFormat="1">
      <c r="A1420" s="145" t="s">
        <v>3191</v>
      </c>
      <c r="B1420" s="146" t="s">
        <v>3192</v>
      </c>
      <c r="C1420" s="147" t="s">
        <v>216</v>
      </c>
      <c r="D1420" s="148">
        <v>841.79</v>
      </c>
      <c r="E1420" s="148">
        <v>32.090000000000003</v>
      </c>
      <c r="F1420" s="148">
        <v>873.88</v>
      </c>
      <c r="G1420" s="125">
        <v>9</v>
      </c>
    </row>
    <row r="1421" spans="1:7" s="125" customFormat="1">
      <c r="A1421" s="145" t="s">
        <v>3193</v>
      </c>
      <c r="B1421" s="146" t="s">
        <v>3194</v>
      </c>
      <c r="C1421" s="147" t="s">
        <v>216</v>
      </c>
      <c r="D1421" s="148">
        <v>520.19000000000005</v>
      </c>
      <c r="E1421" s="148">
        <v>32.090000000000003</v>
      </c>
      <c r="F1421" s="148">
        <v>552.28</v>
      </c>
      <c r="G1421" s="125">
        <v>9</v>
      </c>
    </row>
    <row r="1422" spans="1:7" s="125" customFormat="1">
      <c r="A1422" s="145" t="s">
        <v>3195</v>
      </c>
      <c r="B1422" s="146" t="s">
        <v>3196</v>
      </c>
      <c r="C1422" s="147" t="s">
        <v>216</v>
      </c>
      <c r="D1422" s="148">
        <v>971.56</v>
      </c>
      <c r="E1422" s="148"/>
      <c r="F1422" s="148">
        <v>971.56</v>
      </c>
      <c r="G1422" s="125">
        <v>9</v>
      </c>
    </row>
    <row r="1423" spans="1:7" s="125" customFormat="1" ht="30">
      <c r="A1423" s="145" t="s">
        <v>3197</v>
      </c>
      <c r="B1423" s="146" t="s">
        <v>3198</v>
      </c>
      <c r="C1423" s="147" t="s">
        <v>216</v>
      </c>
      <c r="D1423" s="148">
        <v>1369.96</v>
      </c>
      <c r="E1423" s="148"/>
      <c r="F1423" s="148">
        <v>1369.96</v>
      </c>
      <c r="G1423" s="125">
        <v>9</v>
      </c>
    </row>
    <row r="1424" spans="1:7" s="125" customFormat="1" ht="30">
      <c r="A1424" s="145" t="s">
        <v>3199</v>
      </c>
      <c r="B1424" s="146" t="s">
        <v>3200</v>
      </c>
      <c r="C1424" s="147" t="s">
        <v>216</v>
      </c>
      <c r="D1424" s="148">
        <v>880.71</v>
      </c>
      <c r="E1424" s="148"/>
      <c r="F1424" s="148">
        <v>880.71</v>
      </c>
      <c r="G1424" s="125">
        <v>9</v>
      </c>
    </row>
    <row r="1425" spans="1:7" s="125" customFormat="1" ht="30">
      <c r="A1425" s="145" t="s">
        <v>3201</v>
      </c>
      <c r="B1425" s="146" t="s">
        <v>3202</v>
      </c>
      <c r="C1425" s="147" t="s">
        <v>216</v>
      </c>
      <c r="D1425" s="148">
        <v>936.89</v>
      </c>
      <c r="E1425" s="148"/>
      <c r="F1425" s="148">
        <v>936.89</v>
      </c>
      <c r="G1425" s="125">
        <v>9</v>
      </c>
    </row>
    <row r="1426" spans="1:7" s="125" customFormat="1">
      <c r="A1426" s="145" t="s">
        <v>3203</v>
      </c>
      <c r="B1426" s="146" t="s">
        <v>3204</v>
      </c>
      <c r="C1426" s="147" t="s">
        <v>216</v>
      </c>
      <c r="D1426" s="148">
        <v>911.68</v>
      </c>
      <c r="E1426" s="148">
        <v>55.67</v>
      </c>
      <c r="F1426" s="148">
        <v>967.35</v>
      </c>
      <c r="G1426" s="125">
        <v>9</v>
      </c>
    </row>
    <row r="1427" spans="1:7" s="125" customFormat="1" ht="30">
      <c r="A1427" s="145" t="s">
        <v>3205</v>
      </c>
      <c r="B1427" s="146" t="s">
        <v>3206</v>
      </c>
      <c r="C1427" s="147" t="s">
        <v>216</v>
      </c>
      <c r="D1427" s="148">
        <v>1283.7</v>
      </c>
      <c r="E1427" s="148">
        <v>55.67</v>
      </c>
      <c r="F1427" s="148">
        <v>1339.37</v>
      </c>
      <c r="G1427" s="125">
        <v>9</v>
      </c>
    </row>
    <row r="1428" spans="1:7" s="125" customFormat="1" ht="30">
      <c r="A1428" s="145" t="s">
        <v>3207</v>
      </c>
      <c r="B1428" s="146" t="s">
        <v>3208</v>
      </c>
      <c r="C1428" s="147" t="s">
        <v>216</v>
      </c>
      <c r="D1428" s="148">
        <v>990.89</v>
      </c>
      <c r="E1428" s="148">
        <v>55.67</v>
      </c>
      <c r="F1428" s="148">
        <v>1046.56</v>
      </c>
      <c r="G1428" s="125">
        <v>9</v>
      </c>
    </row>
    <row r="1429" spans="1:7" s="125" customFormat="1" ht="30">
      <c r="A1429" s="145" t="s">
        <v>3209</v>
      </c>
      <c r="B1429" s="146" t="s">
        <v>3210</v>
      </c>
      <c r="C1429" s="147" t="s">
        <v>216</v>
      </c>
      <c r="D1429" s="148">
        <v>991.38</v>
      </c>
      <c r="E1429" s="148">
        <v>55.67</v>
      </c>
      <c r="F1429" s="148">
        <v>1047.05</v>
      </c>
      <c r="G1429" s="125">
        <v>9</v>
      </c>
    </row>
    <row r="1430" spans="1:7" s="125" customFormat="1">
      <c r="A1430" s="145" t="s">
        <v>3211</v>
      </c>
      <c r="B1430" s="146" t="s">
        <v>3212</v>
      </c>
      <c r="C1430" s="147"/>
      <c r="D1430" s="148"/>
      <c r="E1430" s="148"/>
      <c r="F1430" s="148"/>
      <c r="G1430" s="125">
        <v>5</v>
      </c>
    </row>
    <row r="1431" spans="1:7" s="125" customFormat="1">
      <c r="A1431" s="145" t="s">
        <v>3213</v>
      </c>
      <c r="B1431" s="146" t="s">
        <v>3214</v>
      </c>
      <c r="C1431" s="147" t="s">
        <v>216</v>
      </c>
      <c r="D1431" s="148">
        <v>1016.34</v>
      </c>
      <c r="E1431" s="148">
        <v>111.33</v>
      </c>
      <c r="F1431" s="148">
        <v>1127.67</v>
      </c>
      <c r="G1431" s="125">
        <v>9</v>
      </c>
    </row>
    <row r="1432" spans="1:7" s="125" customFormat="1">
      <c r="A1432" s="145" t="s">
        <v>3215</v>
      </c>
      <c r="B1432" s="146" t="s">
        <v>3216</v>
      </c>
      <c r="C1432" s="147" t="s">
        <v>216</v>
      </c>
      <c r="D1432" s="148">
        <v>1132.77</v>
      </c>
      <c r="E1432" s="148">
        <v>111.33</v>
      </c>
      <c r="F1432" s="148">
        <v>1244.0999999999999</v>
      </c>
      <c r="G1432" s="125">
        <v>9</v>
      </c>
    </row>
    <row r="1433" spans="1:7" s="125" customFormat="1">
      <c r="A1433" s="145" t="s">
        <v>3217</v>
      </c>
      <c r="B1433" s="146" t="s">
        <v>3218</v>
      </c>
      <c r="C1433" s="147" t="s">
        <v>216</v>
      </c>
      <c r="D1433" s="148">
        <v>858.03</v>
      </c>
      <c r="E1433" s="148">
        <v>55.67</v>
      </c>
      <c r="F1433" s="148">
        <v>913.7</v>
      </c>
      <c r="G1433" s="125">
        <v>9</v>
      </c>
    </row>
    <row r="1434" spans="1:7" s="125" customFormat="1">
      <c r="A1434" s="145" t="s">
        <v>3219</v>
      </c>
      <c r="B1434" s="146" t="s">
        <v>3220</v>
      </c>
      <c r="C1434" s="147" t="s">
        <v>216</v>
      </c>
      <c r="D1434" s="148">
        <v>530.34</v>
      </c>
      <c r="E1434" s="148">
        <v>111.33</v>
      </c>
      <c r="F1434" s="148">
        <v>641.66999999999996</v>
      </c>
      <c r="G1434" s="125">
        <v>9</v>
      </c>
    </row>
    <row r="1435" spans="1:7" s="125" customFormat="1">
      <c r="A1435" s="145" t="s">
        <v>3221</v>
      </c>
      <c r="B1435" s="146" t="s">
        <v>3222</v>
      </c>
      <c r="C1435" s="147" t="s">
        <v>216</v>
      </c>
      <c r="D1435" s="148">
        <v>832.98</v>
      </c>
      <c r="E1435" s="148">
        <v>111.33</v>
      </c>
      <c r="F1435" s="148">
        <v>944.31</v>
      </c>
      <c r="G1435" s="125">
        <v>9</v>
      </c>
    </row>
    <row r="1436" spans="1:7" s="125" customFormat="1">
      <c r="A1436" s="145" t="s">
        <v>3223</v>
      </c>
      <c r="B1436" s="146" t="s">
        <v>3224</v>
      </c>
      <c r="C1436" s="147" t="s">
        <v>216</v>
      </c>
      <c r="D1436" s="148">
        <v>545.19000000000005</v>
      </c>
      <c r="E1436" s="148">
        <v>111.33</v>
      </c>
      <c r="F1436" s="148">
        <v>656.52</v>
      </c>
      <c r="G1436" s="125">
        <v>9</v>
      </c>
    </row>
    <row r="1437" spans="1:7" s="125" customFormat="1">
      <c r="A1437" s="145" t="s">
        <v>3225</v>
      </c>
      <c r="B1437" s="146" t="s">
        <v>3226</v>
      </c>
      <c r="C1437" s="147" t="s">
        <v>216</v>
      </c>
      <c r="D1437" s="148">
        <v>981.08</v>
      </c>
      <c r="E1437" s="148">
        <v>111.33</v>
      </c>
      <c r="F1437" s="148">
        <v>1092.4100000000001</v>
      </c>
      <c r="G1437" s="125">
        <v>9</v>
      </c>
    </row>
    <row r="1438" spans="1:7" s="125" customFormat="1">
      <c r="A1438" s="145" t="s">
        <v>3227</v>
      </c>
      <c r="B1438" s="146" t="s">
        <v>3228</v>
      </c>
      <c r="C1438" s="147" t="s">
        <v>216</v>
      </c>
      <c r="D1438" s="148">
        <v>497.54</v>
      </c>
      <c r="E1438" s="148">
        <v>111.33</v>
      </c>
      <c r="F1438" s="148">
        <v>608.87</v>
      </c>
      <c r="G1438" s="125">
        <v>9</v>
      </c>
    </row>
    <row r="1439" spans="1:7" s="125" customFormat="1">
      <c r="A1439" s="145" t="s">
        <v>3229</v>
      </c>
      <c r="B1439" s="146" t="s">
        <v>3230</v>
      </c>
      <c r="C1439" s="147" t="s">
        <v>216</v>
      </c>
      <c r="D1439" s="148">
        <v>918.05</v>
      </c>
      <c r="E1439" s="148">
        <v>111.33</v>
      </c>
      <c r="F1439" s="148">
        <v>1029.3800000000001</v>
      </c>
      <c r="G1439" s="125">
        <v>9</v>
      </c>
    </row>
    <row r="1440" spans="1:7" s="125" customFormat="1">
      <c r="A1440" s="145" t="s">
        <v>3231</v>
      </c>
      <c r="B1440" s="146" t="s">
        <v>3232</v>
      </c>
      <c r="C1440" s="147" t="s">
        <v>216</v>
      </c>
      <c r="D1440" s="148">
        <v>1138.18</v>
      </c>
      <c r="E1440" s="148">
        <v>55.67</v>
      </c>
      <c r="F1440" s="148">
        <v>1193.8499999999999</v>
      </c>
      <c r="G1440" s="125">
        <v>9</v>
      </c>
    </row>
    <row r="1441" spans="1:7" s="125" customFormat="1">
      <c r="A1441" s="145" t="s">
        <v>3233</v>
      </c>
      <c r="B1441" s="146" t="s">
        <v>3234</v>
      </c>
      <c r="C1441" s="147" t="s">
        <v>216</v>
      </c>
      <c r="D1441" s="148">
        <v>1028.32</v>
      </c>
      <c r="E1441" s="148">
        <v>55.67</v>
      </c>
      <c r="F1441" s="148">
        <v>1083.99</v>
      </c>
      <c r="G1441" s="125">
        <v>9</v>
      </c>
    </row>
    <row r="1442" spans="1:7" s="125" customFormat="1" ht="30">
      <c r="A1442" s="145" t="s">
        <v>3235</v>
      </c>
      <c r="B1442" s="146" t="s">
        <v>3236</v>
      </c>
      <c r="C1442" s="147" t="s">
        <v>216</v>
      </c>
      <c r="D1442" s="148">
        <v>1100.46</v>
      </c>
      <c r="E1442" s="148">
        <v>55.67</v>
      </c>
      <c r="F1442" s="148">
        <v>1156.1300000000001</v>
      </c>
      <c r="G1442" s="125">
        <v>9</v>
      </c>
    </row>
    <row r="1443" spans="1:7" s="125" customFormat="1" ht="30">
      <c r="A1443" s="145" t="s">
        <v>3237</v>
      </c>
      <c r="B1443" s="146" t="s">
        <v>3238</v>
      </c>
      <c r="C1443" s="147" t="s">
        <v>216</v>
      </c>
      <c r="D1443" s="148">
        <v>1227.6500000000001</v>
      </c>
      <c r="E1443" s="148">
        <v>55.67</v>
      </c>
      <c r="F1443" s="148">
        <v>1283.32</v>
      </c>
      <c r="G1443" s="125">
        <v>9</v>
      </c>
    </row>
    <row r="1444" spans="1:7" s="125" customFormat="1" ht="30">
      <c r="A1444" s="145" t="s">
        <v>3239</v>
      </c>
      <c r="B1444" s="146" t="s">
        <v>3240</v>
      </c>
      <c r="C1444" s="147" t="s">
        <v>216</v>
      </c>
      <c r="D1444" s="148">
        <v>1065.56</v>
      </c>
      <c r="E1444" s="148">
        <v>111.33</v>
      </c>
      <c r="F1444" s="148">
        <v>1176.8900000000001</v>
      </c>
      <c r="G1444" s="125">
        <v>9</v>
      </c>
    </row>
    <row r="1445" spans="1:7" s="125" customFormat="1">
      <c r="A1445" s="145" t="s">
        <v>3241</v>
      </c>
      <c r="B1445" s="146" t="s">
        <v>3242</v>
      </c>
      <c r="C1445" s="147" t="s">
        <v>216</v>
      </c>
      <c r="D1445" s="148">
        <v>1148.9100000000001</v>
      </c>
      <c r="E1445" s="148">
        <v>111.33</v>
      </c>
      <c r="F1445" s="148">
        <v>1260.24</v>
      </c>
      <c r="G1445" s="125">
        <v>9</v>
      </c>
    </row>
    <row r="1446" spans="1:7" s="125" customFormat="1">
      <c r="A1446" s="145" t="s">
        <v>3243</v>
      </c>
      <c r="B1446" s="146" t="s">
        <v>3244</v>
      </c>
      <c r="C1446" s="147"/>
      <c r="D1446" s="148"/>
      <c r="E1446" s="148"/>
      <c r="F1446" s="148"/>
      <c r="G1446" s="125">
        <v>5</v>
      </c>
    </row>
    <row r="1447" spans="1:7" s="125" customFormat="1" ht="30">
      <c r="A1447" s="145" t="s">
        <v>3245</v>
      </c>
      <c r="B1447" s="146" t="s">
        <v>3246</v>
      </c>
      <c r="C1447" s="147" t="s">
        <v>216</v>
      </c>
      <c r="D1447" s="148">
        <v>145.06</v>
      </c>
      <c r="E1447" s="148"/>
      <c r="F1447" s="148">
        <v>145.06</v>
      </c>
      <c r="G1447" s="125">
        <v>9</v>
      </c>
    </row>
    <row r="1448" spans="1:7" s="125" customFormat="1">
      <c r="A1448" s="145" t="s">
        <v>3247</v>
      </c>
      <c r="B1448" s="146" t="s">
        <v>3248</v>
      </c>
      <c r="C1448" s="147"/>
      <c r="D1448" s="148"/>
      <c r="E1448" s="148"/>
      <c r="F1448" s="148"/>
      <c r="G1448" s="125">
        <v>2</v>
      </c>
    </row>
    <row r="1449" spans="1:7" s="125" customFormat="1">
      <c r="A1449" s="145" t="s">
        <v>3249</v>
      </c>
      <c r="B1449" s="146" t="s">
        <v>3250</v>
      </c>
      <c r="C1449" s="147"/>
      <c r="D1449" s="148"/>
      <c r="E1449" s="148"/>
      <c r="F1449" s="148"/>
      <c r="G1449" s="125">
        <v>5</v>
      </c>
    </row>
    <row r="1450" spans="1:7" s="125" customFormat="1">
      <c r="A1450" s="145" t="s">
        <v>3251</v>
      </c>
      <c r="B1450" s="146" t="s">
        <v>3252</v>
      </c>
      <c r="C1450" s="147" t="s">
        <v>216</v>
      </c>
      <c r="D1450" s="148">
        <v>74.8</v>
      </c>
      <c r="E1450" s="148">
        <v>25.24</v>
      </c>
      <c r="F1450" s="148">
        <v>100.04</v>
      </c>
      <c r="G1450" s="125">
        <v>9</v>
      </c>
    </row>
    <row r="1451" spans="1:7" s="125" customFormat="1">
      <c r="A1451" s="145" t="s">
        <v>3253</v>
      </c>
      <c r="B1451" s="146" t="s">
        <v>3254</v>
      </c>
      <c r="C1451" s="147" t="s">
        <v>216</v>
      </c>
      <c r="D1451" s="148">
        <v>106.62</v>
      </c>
      <c r="E1451" s="148">
        <v>25.24</v>
      </c>
      <c r="F1451" s="148">
        <v>131.86000000000001</v>
      </c>
      <c r="G1451" s="125">
        <v>9</v>
      </c>
    </row>
    <row r="1452" spans="1:7" s="125" customFormat="1">
      <c r="A1452" s="145" t="s">
        <v>3255</v>
      </c>
      <c r="B1452" s="146" t="s">
        <v>3256</v>
      </c>
      <c r="C1452" s="147" t="s">
        <v>216</v>
      </c>
      <c r="D1452" s="148">
        <v>122.48</v>
      </c>
      <c r="E1452" s="148">
        <v>25.24</v>
      </c>
      <c r="F1452" s="148">
        <v>147.72</v>
      </c>
      <c r="G1452" s="125">
        <v>9</v>
      </c>
    </row>
    <row r="1453" spans="1:7" s="125" customFormat="1">
      <c r="A1453" s="145" t="s">
        <v>3257</v>
      </c>
      <c r="B1453" s="146" t="s">
        <v>3258</v>
      </c>
      <c r="C1453" s="147" t="s">
        <v>216</v>
      </c>
      <c r="D1453" s="148">
        <v>138.82</v>
      </c>
      <c r="E1453" s="148">
        <v>25.24</v>
      </c>
      <c r="F1453" s="148">
        <v>164.06</v>
      </c>
      <c r="G1453" s="125">
        <v>9</v>
      </c>
    </row>
    <row r="1454" spans="1:7" s="125" customFormat="1">
      <c r="A1454" s="145" t="s">
        <v>3259</v>
      </c>
      <c r="B1454" s="146" t="s">
        <v>3260</v>
      </c>
      <c r="C1454" s="147" t="s">
        <v>216</v>
      </c>
      <c r="D1454" s="148">
        <v>427.89</v>
      </c>
      <c r="E1454" s="148">
        <v>25.24</v>
      </c>
      <c r="F1454" s="148">
        <v>453.13</v>
      </c>
      <c r="G1454" s="125">
        <v>9</v>
      </c>
    </row>
    <row r="1455" spans="1:7" s="125" customFormat="1">
      <c r="A1455" s="145" t="s">
        <v>3261</v>
      </c>
      <c r="B1455" s="146" t="s">
        <v>3262</v>
      </c>
      <c r="C1455" s="147" t="s">
        <v>216</v>
      </c>
      <c r="D1455" s="148">
        <v>510.01</v>
      </c>
      <c r="E1455" s="148">
        <v>25.24</v>
      </c>
      <c r="F1455" s="148">
        <v>535.25</v>
      </c>
      <c r="G1455" s="125">
        <v>9</v>
      </c>
    </row>
    <row r="1456" spans="1:7" s="125" customFormat="1">
      <c r="A1456" s="145" t="s">
        <v>3263</v>
      </c>
      <c r="B1456" s="146" t="s">
        <v>3264</v>
      </c>
      <c r="C1456" s="147" t="s">
        <v>216</v>
      </c>
      <c r="D1456" s="148">
        <v>659.02</v>
      </c>
      <c r="E1456" s="148">
        <v>25.24</v>
      </c>
      <c r="F1456" s="148">
        <v>684.26</v>
      </c>
      <c r="G1456" s="125">
        <v>9</v>
      </c>
    </row>
    <row r="1457" spans="1:7" s="125" customFormat="1">
      <c r="A1457" s="145" t="s">
        <v>3265</v>
      </c>
      <c r="B1457" s="146" t="s">
        <v>3266</v>
      </c>
      <c r="C1457" s="147" t="s">
        <v>216</v>
      </c>
      <c r="D1457" s="148">
        <v>468.88</v>
      </c>
      <c r="E1457" s="148">
        <v>25.24</v>
      </c>
      <c r="F1457" s="148">
        <v>494.12</v>
      </c>
      <c r="G1457" s="125">
        <v>9</v>
      </c>
    </row>
    <row r="1458" spans="1:7" s="125" customFormat="1">
      <c r="A1458" s="145" t="s">
        <v>3267</v>
      </c>
      <c r="B1458" s="146" t="s">
        <v>3268</v>
      </c>
      <c r="C1458" s="147" t="s">
        <v>216</v>
      </c>
      <c r="D1458" s="148">
        <v>238.98</v>
      </c>
      <c r="E1458" s="148">
        <v>25.24</v>
      </c>
      <c r="F1458" s="148">
        <v>264.22000000000003</v>
      </c>
      <c r="G1458" s="125">
        <v>9</v>
      </c>
    </row>
    <row r="1459" spans="1:7" s="125" customFormat="1">
      <c r="A1459" s="145" t="s">
        <v>3269</v>
      </c>
      <c r="B1459" s="146" t="s">
        <v>3270</v>
      </c>
      <c r="C1459" s="147" t="s">
        <v>216</v>
      </c>
      <c r="D1459" s="148">
        <v>349.44</v>
      </c>
      <c r="E1459" s="148">
        <v>25.24</v>
      </c>
      <c r="F1459" s="148">
        <v>374.68</v>
      </c>
      <c r="G1459" s="125">
        <v>9</v>
      </c>
    </row>
    <row r="1460" spans="1:7" s="125" customFormat="1">
      <c r="A1460" s="145" t="s">
        <v>3271</v>
      </c>
      <c r="B1460" s="146" t="s">
        <v>3272</v>
      </c>
      <c r="C1460" s="147" t="s">
        <v>216</v>
      </c>
      <c r="D1460" s="148">
        <v>426.96</v>
      </c>
      <c r="E1460" s="148">
        <v>25.24</v>
      </c>
      <c r="F1460" s="148">
        <v>452.2</v>
      </c>
      <c r="G1460" s="125">
        <v>9</v>
      </c>
    </row>
    <row r="1461" spans="1:7" s="125" customFormat="1">
      <c r="A1461" s="145" t="s">
        <v>3273</v>
      </c>
      <c r="B1461" s="146" t="s">
        <v>3274</v>
      </c>
      <c r="C1461" s="147" t="s">
        <v>216</v>
      </c>
      <c r="D1461" s="148">
        <v>472.88</v>
      </c>
      <c r="E1461" s="148">
        <v>25.24</v>
      </c>
      <c r="F1461" s="148">
        <v>498.12</v>
      </c>
      <c r="G1461" s="125">
        <v>9</v>
      </c>
    </row>
    <row r="1462" spans="1:7" s="125" customFormat="1">
      <c r="A1462" s="145" t="s">
        <v>3275</v>
      </c>
      <c r="B1462" s="146" t="s">
        <v>3276</v>
      </c>
      <c r="C1462" s="147" t="s">
        <v>216</v>
      </c>
      <c r="D1462" s="148">
        <v>126.34</v>
      </c>
      <c r="E1462" s="148">
        <v>25.24</v>
      </c>
      <c r="F1462" s="148">
        <v>151.58000000000001</v>
      </c>
      <c r="G1462" s="125">
        <v>9</v>
      </c>
    </row>
    <row r="1463" spans="1:7" s="125" customFormat="1">
      <c r="A1463" s="145" t="s">
        <v>3277</v>
      </c>
      <c r="B1463" s="146" t="s">
        <v>3278</v>
      </c>
      <c r="C1463" s="147" t="s">
        <v>216</v>
      </c>
      <c r="D1463" s="148">
        <v>3531.05</v>
      </c>
      <c r="E1463" s="148"/>
      <c r="F1463" s="148">
        <v>3531.05</v>
      </c>
      <c r="G1463" s="125">
        <v>9</v>
      </c>
    </row>
    <row r="1464" spans="1:7" s="125" customFormat="1" ht="30">
      <c r="A1464" s="145" t="s">
        <v>3279</v>
      </c>
      <c r="B1464" s="146" t="s">
        <v>3280</v>
      </c>
      <c r="C1464" s="147" t="s">
        <v>216</v>
      </c>
      <c r="D1464" s="148">
        <v>5772</v>
      </c>
      <c r="E1464" s="148"/>
      <c r="F1464" s="148">
        <v>5772</v>
      </c>
      <c r="G1464" s="125">
        <v>9</v>
      </c>
    </row>
    <row r="1465" spans="1:7" s="125" customFormat="1">
      <c r="A1465" s="145" t="s">
        <v>3281</v>
      </c>
      <c r="B1465" s="146" t="s">
        <v>3282</v>
      </c>
      <c r="C1465" s="147" t="s">
        <v>216</v>
      </c>
      <c r="D1465" s="148">
        <v>166.97</v>
      </c>
      <c r="E1465" s="148">
        <v>25.24</v>
      </c>
      <c r="F1465" s="148">
        <v>192.21</v>
      </c>
      <c r="G1465" s="125">
        <v>9</v>
      </c>
    </row>
    <row r="1466" spans="1:7" s="125" customFormat="1">
      <c r="A1466" s="145" t="s">
        <v>3283</v>
      </c>
      <c r="B1466" s="146" t="s">
        <v>3284</v>
      </c>
      <c r="C1466" s="147"/>
      <c r="D1466" s="148"/>
      <c r="E1466" s="148"/>
      <c r="F1466" s="148"/>
      <c r="G1466" s="125">
        <v>5</v>
      </c>
    </row>
    <row r="1467" spans="1:7" s="125" customFormat="1">
      <c r="A1467" s="145" t="s">
        <v>3285</v>
      </c>
      <c r="B1467" s="146" t="s">
        <v>3286</v>
      </c>
      <c r="C1467" s="147" t="s">
        <v>216</v>
      </c>
      <c r="D1467" s="148">
        <v>196.54</v>
      </c>
      <c r="E1467" s="148"/>
      <c r="F1467" s="148">
        <v>196.54</v>
      </c>
      <c r="G1467" s="125">
        <v>9</v>
      </c>
    </row>
    <row r="1468" spans="1:7" s="125" customFormat="1">
      <c r="A1468" s="145" t="s">
        <v>3287</v>
      </c>
      <c r="B1468" s="146" t="s">
        <v>3288</v>
      </c>
      <c r="C1468" s="147" t="s">
        <v>216</v>
      </c>
      <c r="D1468" s="148">
        <v>241.34</v>
      </c>
      <c r="E1468" s="148"/>
      <c r="F1468" s="148">
        <v>241.34</v>
      </c>
      <c r="G1468" s="125">
        <v>9</v>
      </c>
    </row>
    <row r="1469" spans="1:7" s="125" customFormat="1">
      <c r="A1469" s="145" t="s">
        <v>3289</v>
      </c>
      <c r="B1469" s="146" t="s">
        <v>3290</v>
      </c>
      <c r="C1469" s="147" t="s">
        <v>216</v>
      </c>
      <c r="D1469" s="148">
        <v>303.58</v>
      </c>
      <c r="E1469" s="148"/>
      <c r="F1469" s="148">
        <v>303.58</v>
      </c>
      <c r="G1469" s="125">
        <v>9</v>
      </c>
    </row>
    <row r="1470" spans="1:7" s="125" customFormat="1">
      <c r="A1470" s="145" t="s">
        <v>3291</v>
      </c>
      <c r="B1470" s="146" t="s">
        <v>3292</v>
      </c>
      <c r="C1470" s="147" t="s">
        <v>216</v>
      </c>
      <c r="D1470" s="148">
        <v>276.31</v>
      </c>
      <c r="E1470" s="148"/>
      <c r="F1470" s="148">
        <v>276.31</v>
      </c>
      <c r="G1470" s="125">
        <v>9</v>
      </c>
    </row>
    <row r="1471" spans="1:7" s="125" customFormat="1">
      <c r="A1471" s="145" t="s">
        <v>3293</v>
      </c>
      <c r="B1471" s="146" t="s">
        <v>3294</v>
      </c>
      <c r="C1471" s="147" t="s">
        <v>216</v>
      </c>
      <c r="D1471" s="148">
        <v>348.22</v>
      </c>
      <c r="E1471" s="148"/>
      <c r="F1471" s="148">
        <v>348.22</v>
      </c>
      <c r="G1471" s="125">
        <v>9</v>
      </c>
    </row>
    <row r="1472" spans="1:7" s="125" customFormat="1">
      <c r="A1472" s="145" t="s">
        <v>3295</v>
      </c>
      <c r="B1472" s="146" t="s">
        <v>3296</v>
      </c>
      <c r="C1472" s="147" t="s">
        <v>216</v>
      </c>
      <c r="D1472" s="148">
        <v>498.68</v>
      </c>
      <c r="E1472" s="148"/>
      <c r="F1472" s="148">
        <v>498.68</v>
      </c>
      <c r="G1472" s="125">
        <v>9</v>
      </c>
    </row>
    <row r="1473" spans="1:7" s="125" customFormat="1">
      <c r="A1473" s="145" t="s">
        <v>3297</v>
      </c>
      <c r="B1473" s="146" t="s">
        <v>3298</v>
      </c>
      <c r="C1473" s="147" t="s">
        <v>216</v>
      </c>
      <c r="D1473" s="148">
        <v>706.14</v>
      </c>
      <c r="E1473" s="148"/>
      <c r="F1473" s="148">
        <v>706.14</v>
      </c>
      <c r="G1473" s="125">
        <v>9</v>
      </c>
    </row>
    <row r="1474" spans="1:7" s="125" customFormat="1">
      <c r="A1474" s="145" t="s">
        <v>3299</v>
      </c>
      <c r="B1474" s="146" t="s">
        <v>3300</v>
      </c>
      <c r="C1474" s="147" t="s">
        <v>216</v>
      </c>
      <c r="D1474" s="148">
        <v>593.71</v>
      </c>
      <c r="E1474" s="148"/>
      <c r="F1474" s="148">
        <v>593.71</v>
      </c>
      <c r="G1474" s="125">
        <v>9</v>
      </c>
    </row>
    <row r="1475" spans="1:7" s="125" customFormat="1">
      <c r="A1475" s="145" t="s">
        <v>3301</v>
      </c>
      <c r="B1475" s="146" t="s">
        <v>3302</v>
      </c>
      <c r="C1475" s="147"/>
      <c r="D1475" s="148"/>
      <c r="E1475" s="148"/>
      <c r="F1475" s="148"/>
      <c r="G1475" s="125">
        <v>5</v>
      </c>
    </row>
    <row r="1476" spans="1:7" s="125" customFormat="1">
      <c r="A1476" s="145" t="s">
        <v>3303</v>
      </c>
      <c r="B1476" s="146" t="s">
        <v>3304</v>
      </c>
      <c r="C1476" s="147" t="s">
        <v>216</v>
      </c>
      <c r="D1476" s="148">
        <v>495.36</v>
      </c>
      <c r="E1476" s="148"/>
      <c r="F1476" s="148">
        <v>495.36</v>
      </c>
      <c r="G1476" s="125">
        <v>9</v>
      </c>
    </row>
    <row r="1477" spans="1:7" s="125" customFormat="1">
      <c r="A1477" s="145" t="s">
        <v>3305</v>
      </c>
      <c r="B1477" s="146" t="s">
        <v>3306</v>
      </c>
      <c r="C1477" s="147" t="s">
        <v>216</v>
      </c>
      <c r="D1477" s="148">
        <v>1200.48</v>
      </c>
      <c r="E1477" s="148"/>
      <c r="F1477" s="148">
        <v>1200.48</v>
      </c>
      <c r="G1477" s="125">
        <v>9</v>
      </c>
    </row>
    <row r="1478" spans="1:7" s="125" customFormat="1">
      <c r="A1478" s="145" t="s">
        <v>3307</v>
      </c>
      <c r="B1478" s="146" t="s">
        <v>3308</v>
      </c>
      <c r="C1478" s="147" t="s">
        <v>216</v>
      </c>
      <c r="D1478" s="148">
        <v>610.73</v>
      </c>
      <c r="E1478" s="148"/>
      <c r="F1478" s="148">
        <v>610.73</v>
      </c>
      <c r="G1478" s="125">
        <v>9</v>
      </c>
    </row>
    <row r="1479" spans="1:7" s="125" customFormat="1">
      <c r="A1479" s="145" t="s">
        <v>3309</v>
      </c>
      <c r="B1479" s="146" t="s">
        <v>3310</v>
      </c>
      <c r="C1479" s="147" t="s">
        <v>216</v>
      </c>
      <c r="D1479" s="148">
        <v>1697.4</v>
      </c>
      <c r="E1479" s="148"/>
      <c r="F1479" s="148">
        <v>1697.4</v>
      </c>
      <c r="G1479" s="125">
        <v>9</v>
      </c>
    </row>
    <row r="1480" spans="1:7" s="125" customFormat="1">
      <c r="A1480" s="145" t="s">
        <v>3311</v>
      </c>
      <c r="B1480" s="146" t="s">
        <v>3312</v>
      </c>
      <c r="C1480" s="147"/>
      <c r="D1480" s="148"/>
      <c r="E1480" s="148"/>
      <c r="F1480" s="148"/>
      <c r="G1480" s="125">
        <v>5</v>
      </c>
    </row>
    <row r="1481" spans="1:7" s="125" customFormat="1">
      <c r="A1481" s="145" t="s">
        <v>3313</v>
      </c>
      <c r="B1481" s="146" t="s">
        <v>3314</v>
      </c>
      <c r="C1481" s="147" t="s">
        <v>216</v>
      </c>
      <c r="D1481" s="148">
        <v>481.81</v>
      </c>
      <c r="E1481" s="148"/>
      <c r="F1481" s="148">
        <v>481.81</v>
      </c>
      <c r="G1481" s="125">
        <v>9</v>
      </c>
    </row>
    <row r="1482" spans="1:7" s="125" customFormat="1">
      <c r="A1482" s="145" t="s">
        <v>3315</v>
      </c>
      <c r="B1482" s="146" t="s">
        <v>3316</v>
      </c>
      <c r="C1482" s="147" t="s">
        <v>216</v>
      </c>
      <c r="D1482" s="148">
        <v>627.15</v>
      </c>
      <c r="E1482" s="148">
        <v>18.559999999999999</v>
      </c>
      <c r="F1482" s="148">
        <v>645.71</v>
      </c>
      <c r="G1482" s="125">
        <v>9</v>
      </c>
    </row>
    <row r="1483" spans="1:7" s="125" customFormat="1">
      <c r="A1483" s="145" t="s">
        <v>3317</v>
      </c>
      <c r="B1483" s="146" t="s">
        <v>3318</v>
      </c>
      <c r="C1483" s="147"/>
      <c r="D1483" s="148"/>
      <c r="E1483" s="148"/>
      <c r="F1483" s="148"/>
      <c r="G1483" s="125">
        <v>5</v>
      </c>
    </row>
    <row r="1484" spans="1:7" s="125" customFormat="1">
      <c r="A1484" s="145" t="s">
        <v>3319</v>
      </c>
      <c r="B1484" s="146" t="s">
        <v>3320</v>
      </c>
      <c r="C1484" s="147" t="s">
        <v>31</v>
      </c>
      <c r="D1484" s="148">
        <v>1.28</v>
      </c>
      <c r="E1484" s="148">
        <v>3.79</v>
      </c>
      <c r="F1484" s="148">
        <v>5.07</v>
      </c>
      <c r="G1484" s="125">
        <v>9</v>
      </c>
    </row>
    <row r="1485" spans="1:7" s="125" customFormat="1" ht="30">
      <c r="A1485" s="145" t="s">
        <v>3321</v>
      </c>
      <c r="B1485" s="146" t="s">
        <v>3322</v>
      </c>
      <c r="C1485" s="147" t="s">
        <v>216</v>
      </c>
      <c r="D1485" s="148">
        <v>6.4</v>
      </c>
      <c r="E1485" s="148">
        <v>50.48</v>
      </c>
      <c r="F1485" s="148">
        <v>56.88</v>
      </c>
      <c r="G1485" s="125">
        <v>9</v>
      </c>
    </row>
    <row r="1486" spans="1:7" s="125" customFormat="1">
      <c r="A1486" s="145" t="s">
        <v>3323</v>
      </c>
      <c r="B1486" s="146" t="s">
        <v>3324</v>
      </c>
      <c r="C1486" s="147"/>
      <c r="D1486" s="148"/>
      <c r="E1486" s="148"/>
      <c r="F1486" s="148"/>
      <c r="G1486" s="125">
        <v>2</v>
      </c>
    </row>
    <row r="1487" spans="1:7" s="125" customFormat="1">
      <c r="A1487" s="145" t="s">
        <v>3325</v>
      </c>
      <c r="B1487" s="146" t="s">
        <v>3326</v>
      </c>
      <c r="C1487" s="147"/>
      <c r="D1487" s="148"/>
      <c r="E1487" s="148"/>
      <c r="F1487" s="148"/>
      <c r="G1487" s="125">
        <v>5</v>
      </c>
    </row>
    <row r="1488" spans="1:7" s="125" customFormat="1">
      <c r="A1488" s="145" t="s">
        <v>3327</v>
      </c>
      <c r="B1488" s="146" t="s">
        <v>3328</v>
      </c>
      <c r="C1488" s="147" t="s">
        <v>216</v>
      </c>
      <c r="D1488" s="148">
        <v>563.73</v>
      </c>
      <c r="E1488" s="148">
        <v>87.53</v>
      </c>
      <c r="F1488" s="148">
        <v>651.26</v>
      </c>
      <c r="G1488" s="125">
        <v>9</v>
      </c>
    </row>
    <row r="1489" spans="1:7" s="125" customFormat="1">
      <c r="A1489" s="145" t="s">
        <v>3329</v>
      </c>
      <c r="B1489" s="146" t="s">
        <v>3330</v>
      </c>
      <c r="C1489" s="147" t="s">
        <v>216</v>
      </c>
      <c r="D1489" s="148">
        <v>453.06</v>
      </c>
      <c r="E1489" s="148">
        <v>87.53</v>
      </c>
      <c r="F1489" s="148">
        <v>540.59</v>
      </c>
      <c r="G1489" s="125">
        <v>9</v>
      </c>
    </row>
    <row r="1490" spans="1:7" s="125" customFormat="1">
      <c r="A1490" s="145" t="s">
        <v>3331</v>
      </c>
      <c r="B1490" s="146" t="s">
        <v>3332</v>
      </c>
      <c r="C1490" s="147" t="s">
        <v>216</v>
      </c>
      <c r="D1490" s="148">
        <v>675.62</v>
      </c>
      <c r="E1490" s="148">
        <v>87.53</v>
      </c>
      <c r="F1490" s="148">
        <v>763.15</v>
      </c>
      <c r="G1490" s="125">
        <v>9</v>
      </c>
    </row>
    <row r="1491" spans="1:7" s="125" customFormat="1">
      <c r="A1491" s="145" t="s">
        <v>3333</v>
      </c>
      <c r="B1491" s="146" t="s">
        <v>3334</v>
      </c>
      <c r="C1491" s="147" t="s">
        <v>216</v>
      </c>
      <c r="D1491" s="148">
        <v>74.650000000000006</v>
      </c>
      <c r="E1491" s="148">
        <v>87.53</v>
      </c>
      <c r="F1491" s="148">
        <v>162.18</v>
      </c>
      <c r="G1491" s="125">
        <v>9</v>
      </c>
    </row>
    <row r="1492" spans="1:7" s="125" customFormat="1">
      <c r="A1492" s="145" t="s">
        <v>3335</v>
      </c>
      <c r="B1492" s="146" t="s">
        <v>3336</v>
      </c>
      <c r="C1492" s="147"/>
      <c r="D1492" s="148"/>
      <c r="E1492" s="148"/>
      <c r="F1492" s="148"/>
      <c r="G1492" s="125">
        <v>5</v>
      </c>
    </row>
    <row r="1493" spans="1:7" s="125" customFormat="1">
      <c r="A1493" s="145" t="s">
        <v>3337</v>
      </c>
      <c r="B1493" s="146" t="s">
        <v>3338</v>
      </c>
      <c r="C1493" s="147" t="s">
        <v>216</v>
      </c>
      <c r="D1493" s="148">
        <v>167.11</v>
      </c>
      <c r="E1493" s="148">
        <v>50.48</v>
      </c>
      <c r="F1493" s="148">
        <v>217.59</v>
      </c>
      <c r="G1493" s="125">
        <v>9</v>
      </c>
    </row>
    <row r="1494" spans="1:7" s="125" customFormat="1">
      <c r="A1494" s="145" t="s">
        <v>3339</v>
      </c>
      <c r="B1494" s="146" t="s">
        <v>3340</v>
      </c>
      <c r="C1494" s="147"/>
      <c r="D1494" s="148"/>
      <c r="E1494" s="148"/>
      <c r="F1494" s="148"/>
      <c r="G1494" s="125">
        <v>5</v>
      </c>
    </row>
    <row r="1495" spans="1:7" s="125" customFormat="1">
      <c r="A1495" s="145" t="s">
        <v>3341</v>
      </c>
      <c r="B1495" s="146" t="s">
        <v>3342</v>
      </c>
      <c r="C1495" s="147" t="s">
        <v>216</v>
      </c>
      <c r="D1495" s="148">
        <v>2465.4499999999998</v>
      </c>
      <c r="E1495" s="148">
        <v>86.61</v>
      </c>
      <c r="F1495" s="148">
        <v>2552.06</v>
      </c>
      <c r="G1495" s="125">
        <v>9</v>
      </c>
    </row>
    <row r="1496" spans="1:7" s="125" customFormat="1" ht="30">
      <c r="A1496" s="145" t="s">
        <v>3343</v>
      </c>
      <c r="B1496" s="146" t="s">
        <v>3344</v>
      </c>
      <c r="C1496" s="147" t="s">
        <v>31</v>
      </c>
      <c r="D1496" s="148">
        <v>365.03</v>
      </c>
      <c r="E1496" s="148">
        <v>68.48</v>
      </c>
      <c r="F1496" s="148">
        <v>433.51</v>
      </c>
      <c r="G1496" s="125">
        <v>9</v>
      </c>
    </row>
    <row r="1497" spans="1:7" s="125" customFormat="1" ht="30">
      <c r="A1497" s="145" t="s">
        <v>3345</v>
      </c>
      <c r="B1497" s="146" t="s">
        <v>3346</v>
      </c>
      <c r="C1497" s="147" t="s">
        <v>31</v>
      </c>
      <c r="D1497" s="148">
        <v>78.209999999999994</v>
      </c>
      <c r="E1497" s="148">
        <v>22.27</v>
      </c>
      <c r="F1497" s="148">
        <v>100.48</v>
      </c>
      <c r="G1497" s="125">
        <v>9</v>
      </c>
    </row>
    <row r="1498" spans="1:7" s="125" customFormat="1" ht="30">
      <c r="A1498" s="145" t="s">
        <v>3347</v>
      </c>
      <c r="B1498" s="146" t="s">
        <v>3348</v>
      </c>
      <c r="C1498" s="147" t="s">
        <v>31</v>
      </c>
      <c r="D1498" s="148">
        <v>97.73</v>
      </c>
      <c r="E1498" s="148">
        <v>10.18</v>
      </c>
      <c r="F1498" s="148">
        <v>107.91</v>
      </c>
      <c r="G1498" s="125">
        <v>9</v>
      </c>
    </row>
    <row r="1499" spans="1:7" s="125" customFormat="1">
      <c r="A1499" s="145" t="s">
        <v>3349</v>
      </c>
      <c r="B1499" s="146" t="s">
        <v>3350</v>
      </c>
      <c r="C1499" s="147" t="s">
        <v>31</v>
      </c>
      <c r="D1499" s="148">
        <v>59.97</v>
      </c>
      <c r="E1499" s="148">
        <v>5.56</v>
      </c>
      <c r="F1499" s="148">
        <v>65.53</v>
      </c>
      <c r="G1499" s="125">
        <v>9</v>
      </c>
    </row>
    <row r="1500" spans="1:7" s="125" customFormat="1" ht="30">
      <c r="A1500" s="145" t="s">
        <v>3351</v>
      </c>
      <c r="B1500" s="146" t="s">
        <v>3352</v>
      </c>
      <c r="C1500" s="147" t="s">
        <v>31</v>
      </c>
      <c r="D1500" s="148">
        <v>156.06</v>
      </c>
      <c r="E1500" s="148">
        <v>60.69</v>
      </c>
      <c r="F1500" s="148">
        <v>216.75</v>
      </c>
      <c r="G1500" s="125">
        <v>9</v>
      </c>
    </row>
    <row r="1501" spans="1:7" s="125" customFormat="1" ht="30">
      <c r="A1501" s="145" t="s">
        <v>3353</v>
      </c>
      <c r="B1501" s="146" t="s">
        <v>3354</v>
      </c>
      <c r="C1501" s="147" t="s">
        <v>31</v>
      </c>
      <c r="D1501" s="148">
        <v>122.63</v>
      </c>
      <c r="E1501" s="148">
        <v>31</v>
      </c>
      <c r="F1501" s="148">
        <v>153.63</v>
      </c>
      <c r="G1501" s="125">
        <v>9</v>
      </c>
    </row>
    <row r="1502" spans="1:7" s="125" customFormat="1">
      <c r="A1502" s="145" t="s">
        <v>3355</v>
      </c>
      <c r="B1502" s="146" t="s">
        <v>3356</v>
      </c>
      <c r="C1502" s="147"/>
      <c r="D1502" s="148"/>
      <c r="E1502" s="148"/>
      <c r="F1502" s="148"/>
      <c r="G1502" s="125">
        <v>2</v>
      </c>
    </row>
    <row r="1503" spans="1:7" s="125" customFormat="1">
      <c r="A1503" s="145" t="s">
        <v>3357</v>
      </c>
      <c r="B1503" s="146" t="s">
        <v>3358</v>
      </c>
      <c r="C1503" s="147"/>
      <c r="D1503" s="148"/>
      <c r="E1503" s="148"/>
      <c r="F1503" s="148"/>
      <c r="G1503" s="125">
        <v>5</v>
      </c>
    </row>
    <row r="1504" spans="1:7" s="125" customFormat="1" ht="30">
      <c r="A1504" s="145" t="s">
        <v>3359</v>
      </c>
      <c r="B1504" s="146" t="s">
        <v>3360</v>
      </c>
      <c r="C1504" s="147" t="s">
        <v>112</v>
      </c>
      <c r="D1504" s="148">
        <v>300.75</v>
      </c>
      <c r="E1504" s="148">
        <v>55.67</v>
      </c>
      <c r="F1504" s="148">
        <v>356.42</v>
      </c>
      <c r="G1504" s="125">
        <v>9</v>
      </c>
    </row>
    <row r="1505" spans="1:7" s="125" customFormat="1" ht="30">
      <c r="A1505" s="145" t="s">
        <v>3361</v>
      </c>
      <c r="B1505" s="146" t="s">
        <v>3362</v>
      </c>
      <c r="C1505" s="147" t="s">
        <v>112</v>
      </c>
      <c r="D1505" s="148">
        <v>575.33000000000004</v>
      </c>
      <c r="E1505" s="148">
        <v>74.22</v>
      </c>
      <c r="F1505" s="148">
        <v>649.54999999999995</v>
      </c>
      <c r="G1505" s="125">
        <v>9</v>
      </c>
    </row>
    <row r="1506" spans="1:7" s="125" customFormat="1" ht="30">
      <c r="A1506" s="145" t="s">
        <v>3363</v>
      </c>
      <c r="B1506" s="146" t="s">
        <v>3364</v>
      </c>
      <c r="C1506" s="147" t="s">
        <v>112</v>
      </c>
      <c r="D1506" s="148">
        <v>233.4</v>
      </c>
      <c r="E1506" s="148">
        <v>55.67</v>
      </c>
      <c r="F1506" s="148">
        <v>289.07</v>
      </c>
      <c r="G1506" s="125">
        <v>9</v>
      </c>
    </row>
    <row r="1507" spans="1:7" s="125" customFormat="1" ht="30">
      <c r="A1507" s="145" t="s">
        <v>3365</v>
      </c>
      <c r="B1507" s="146" t="s">
        <v>3366</v>
      </c>
      <c r="C1507" s="147" t="s">
        <v>112</v>
      </c>
      <c r="D1507" s="148">
        <v>469.19</v>
      </c>
      <c r="E1507" s="148">
        <v>74.22</v>
      </c>
      <c r="F1507" s="148">
        <v>543.41</v>
      </c>
      <c r="G1507" s="125">
        <v>9</v>
      </c>
    </row>
    <row r="1508" spans="1:7" s="125" customFormat="1">
      <c r="A1508" s="145" t="s">
        <v>3367</v>
      </c>
      <c r="B1508" s="146" t="s">
        <v>3368</v>
      </c>
      <c r="C1508" s="147" t="s">
        <v>112</v>
      </c>
      <c r="D1508" s="148">
        <v>179.47</v>
      </c>
      <c r="E1508" s="148">
        <v>55.67</v>
      </c>
      <c r="F1508" s="148">
        <v>235.14</v>
      </c>
      <c r="G1508" s="125">
        <v>9</v>
      </c>
    </row>
    <row r="1509" spans="1:7" s="125" customFormat="1">
      <c r="A1509" s="145" t="s">
        <v>3369</v>
      </c>
      <c r="B1509" s="146" t="s">
        <v>3370</v>
      </c>
      <c r="C1509" s="147" t="s">
        <v>112</v>
      </c>
      <c r="D1509" s="148">
        <v>231.98</v>
      </c>
      <c r="E1509" s="148"/>
      <c r="F1509" s="148">
        <v>231.98</v>
      </c>
      <c r="G1509" s="125">
        <v>9</v>
      </c>
    </row>
    <row r="1510" spans="1:7" s="125" customFormat="1">
      <c r="A1510" s="145" t="s">
        <v>3371</v>
      </c>
      <c r="B1510" s="146" t="s">
        <v>3372</v>
      </c>
      <c r="C1510" s="147" t="s">
        <v>112</v>
      </c>
      <c r="D1510" s="148">
        <v>374.61</v>
      </c>
      <c r="E1510" s="148"/>
      <c r="F1510" s="148">
        <v>374.61</v>
      </c>
      <c r="G1510" s="125">
        <v>9</v>
      </c>
    </row>
    <row r="1511" spans="1:7" s="125" customFormat="1">
      <c r="A1511" s="145" t="s">
        <v>3373</v>
      </c>
      <c r="B1511" s="146" t="s">
        <v>3374</v>
      </c>
      <c r="C1511" s="147" t="s">
        <v>24</v>
      </c>
      <c r="D1511" s="148">
        <v>356.34</v>
      </c>
      <c r="E1511" s="148">
        <v>62.99</v>
      </c>
      <c r="F1511" s="148">
        <v>419.33</v>
      </c>
      <c r="G1511" s="125">
        <v>9</v>
      </c>
    </row>
    <row r="1512" spans="1:7" s="125" customFormat="1" ht="30">
      <c r="A1512" s="145" t="s">
        <v>3375</v>
      </c>
      <c r="B1512" s="146" t="s">
        <v>3376</v>
      </c>
      <c r="C1512" s="147" t="s">
        <v>112</v>
      </c>
      <c r="D1512" s="148">
        <v>475.78</v>
      </c>
      <c r="E1512" s="148">
        <v>62.99</v>
      </c>
      <c r="F1512" s="148">
        <v>538.77</v>
      </c>
      <c r="G1512" s="125">
        <v>9</v>
      </c>
    </row>
    <row r="1513" spans="1:7" s="125" customFormat="1">
      <c r="A1513" s="145" t="s">
        <v>3377</v>
      </c>
      <c r="B1513" s="146" t="s">
        <v>3378</v>
      </c>
      <c r="C1513" s="147" t="s">
        <v>24</v>
      </c>
      <c r="D1513" s="148">
        <v>310.52999999999997</v>
      </c>
      <c r="E1513" s="148">
        <v>17.77</v>
      </c>
      <c r="F1513" s="148">
        <v>328.3</v>
      </c>
      <c r="G1513" s="125">
        <v>9</v>
      </c>
    </row>
    <row r="1514" spans="1:7" s="125" customFormat="1">
      <c r="A1514" s="145" t="s">
        <v>3379</v>
      </c>
      <c r="B1514" s="146" t="s">
        <v>3380</v>
      </c>
      <c r="C1514" s="147" t="s">
        <v>24</v>
      </c>
      <c r="D1514" s="148">
        <v>307.58</v>
      </c>
      <c r="E1514" s="148">
        <v>17.77</v>
      </c>
      <c r="F1514" s="148">
        <v>325.35000000000002</v>
      </c>
      <c r="G1514" s="125">
        <v>9</v>
      </c>
    </row>
    <row r="1515" spans="1:7" s="125" customFormat="1">
      <c r="A1515" s="145" t="s">
        <v>3381</v>
      </c>
      <c r="B1515" s="146" t="s">
        <v>3382</v>
      </c>
      <c r="C1515" s="147" t="s">
        <v>24</v>
      </c>
      <c r="D1515" s="148">
        <v>3683.8</v>
      </c>
      <c r="E1515" s="148">
        <v>44.43</v>
      </c>
      <c r="F1515" s="148">
        <v>3728.23</v>
      </c>
      <c r="G1515" s="125">
        <v>9</v>
      </c>
    </row>
    <row r="1516" spans="1:7" s="125" customFormat="1">
      <c r="A1516" s="145" t="s">
        <v>3383</v>
      </c>
      <c r="B1516" s="146" t="s">
        <v>3384</v>
      </c>
      <c r="C1516" s="147" t="s">
        <v>24</v>
      </c>
      <c r="D1516" s="148">
        <v>439.39</v>
      </c>
      <c r="E1516" s="148">
        <v>33.32</v>
      </c>
      <c r="F1516" s="148">
        <v>472.71</v>
      </c>
      <c r="G1516" s="125">
        <v>9</v>
      </c>
    </row>
    <row r="1517" spans="1:7" s="125" customFormat="1">
      <c r="A1517" s="145" t="s">
        <v>3385</v>
      </c>
      <c r="B1517" s="146" t="s">
        <v>3386</v>
      </c>
      <c r="C1517" s="147" t="s">
        <v>24</v>
      </c>
      <c r="D1517" s="148">
        <v>29.22</v>
      </c>
      <c r="E1517" s="148">
        <v>11.14</v>
      </c>
      <c r="F1517" s="148">
        <v>40.36</v>
      </c>
      <c r="G1517" s="125">
        <v>9</v>
      </c>
    </row>
    <row r="1518" spans="1:7" s="125" customFormat="1" ht="30">
      <c r="A1518" s="145" t="s">
        <v>3387</v>
      </c>
      <c r="B1518" s="146" t="s">
        <v>3388</v>
      </c>
      <c r="C1518" s="147" t="s">
        <v>112</v>
      </c>
      <c r="D1518" s="148">
        <v>1289.1099999999999</v>
      </c>
      <c r="E1518" s="148">
        <v>5.54</v>
      </c>
      <c r="F1518" s="148">
        <v>1294.6500000000001</v>
      </c>
      <c r="G1518" s="125">
        <v>9</v>
      </c>
    </row>
    <row r="1519" spans="1:7" s="125" customFormat="1" ht="30">
      <c r="A1519" s="145" t="s">
        <v>3389</v>
      </c>
      <c r="B1519" s="146" t="s">
        <v>3390</v>
      </c>
      <c r="C1519" s="147" t="s">
        <v>112</v>
      </c>
      <c r="D1519" s="148">
        <v>1832.29</v>
      </c>
      <c r="E1519" s="148">
        <v>5.54</v>
      </c>
      <c r="F1519" s="148">
        <v>1837.83</v>
      </c>
      <c r="G1519" s="125">
        <v>9</v>
      </c>
    </row>
    <row r="1520" spans="1:7" s="125" customFormat="1" ht="30">
      <c r="A1520" s="145" t="s">
        <v>3391</v>
      </c>
      <c r="B1520" s="146" t="s">
        <v>3392</v>
      </c>
      <c r="C1520" s="147" t="s">
        <v>112</v>
      </c>
      <c r="D1520" s="148">
        <v>1381</v>
      </c>
      <c r="E1520" s="148">
        <v>5.54</v>
      </c>
      <c r="F1520" s="148">
        <v>1386.54</v>
      </c>
      <c r="G1520" s="125">
        <v>9</v>
      </c>
    </row>
    <row r="1521" spans="1:7" s="125" customFormat="1" ht="30">
      <c r="A1521" s="145" t="s">
        <v>3393</v>
      </c>
      <c r="B1521" s="146" t="s">
        <v>3394</v>
      </c>
      <c r="C1521" s="147" t="s">
        <v>24</v>
      </c>
      <c r="D1521" s="148">
        <v>1089.68</v>
      </c>
      <c r="E1521" s="148">
        <v>44.43</v>
      </c>
      <c r="F1521" s="148">
        <v>1134.1099999999999</v>
      </c>
      <c r="G1521" s="125">
        <v>9</v>
      </c>
    </row>
    <row r="1522" spans="1:7" s="125" customFormat="1" ht="30">
      <c r="A1522" s="145" t="s">
        <v>3395</v>
      </c>
      <c r="B1522" s="146" t="s">
        <v>3396</v>
      </c>
      <c r="C1522" s="147" t="s">
        <v>24</v>
      </c>
      <c r="D1522" s="148">
        <v>895.11</v>
      </c>
      <c r="E1522" s="148">
        <v>88.86</v>
      </c>
      <c r="F1522" s="148">
        <v>983.97</v>
      </c>
      <c r="G1522" s="125">
        <v>9</v>
      </c>
    </row>
    <row r="1523" spans="1:7" s="125" customFormat="1" ht="30">
      <c r="A1523" s="145" t="s">
        <v>3397</v>
      </c>
      <c r="B1523" s="146" t="s">
        <v>3398</v>
      </c>
      <c r="C1523" s="147" t="s">
        <v>24</v>
      </c>
      <c r="D1523" s="148">
        <v>332.67</v>
      </c>
      <c r="E1523" s="148">
        <v>55.67</v>
      </c>
      <c r="F1523" s="148">
        <v>388.34</v>
      </c>
      <c r="G1523" s="125">
        <v>9</v>
      </c>
    </row>
    <row r="1524" spans="1:7" s="125" customFormat="1">
      <c r="A1524" s="145" t="s">
        <v>3399</v>
      </c>
      <c r="B1524" s="146" t="s">
        <v>3400</v>
      </c>
      <c r="C1524" s="147"/>
      <c r="D1524" s="148"/>
      <c r="E1524" s="148"/>
      <c r="F1524" s="148"/>
      <c r="G1524" s="125">
        <v>5</v>
      </c>
    </row>
    <row r="1525" spans="1:7" s="125" customFormat="1">
      <c r="A1525" s="145" t="s">
        <v>3401</v>
      </c>
      <c r="B1525" s="146" t="s">
        <v>3402</v>
      </c>
      <c r="C1525" s="147" t="s">
        <v>24</v>
      </c>
      <c r="D1525" s="148">
        <v>21.23</v>
      </c>
      <c r="E1525" s="148"/>
      <c r="F1525" s="148">
        <v>21.23</v>
      </c>
      <c r="G1525" s="125">
        <v>9</v>
      </c>
    </row>
    <row r="1526" spans="1:7" s="125" customFormat="1">
      <c r="A1526" s="145" t="s">
        <v>3403</v>
      </c>
      <c r="B1526" s="146" t="s">
        <v>3404</v>
      </c>
      <c r="C1526" s="147" t="s">
        <v>24</v>
      </c>
      <c r="D1526" s="148">
        <v>30.69</v>
      </c>
      <c r="E1526" s="148"/>
      <c r="F1526" s="148">
        <v>30.69</v>
      </c>
      <c r="G1526" s="125">
        <v>9</v>
      </c>
    </row>
    <row r="1527" spans="1:7" s="125" customFormat="1">
      <c r="A1527" s="145" t="s">
        <v>3405</v>
      </c>
      <c r="B1527" s="146" t="s">
        <v>3406</v>
      </c>
      <c r="C1527" s="147" t="s">
        <v>24</v>
      </c>
      <c r="D1527" s="148">
        <v>52.77</v>
      </c>
      <c r="E1527" s="148"/>
      <c r="F1527" s="148">
        <v>52.77</v>
      </c>
      <c r="G1527" s="125">
        <v>9</v>
      </c>
    </row>
    <row r="1528" spans="1:7" s="125" customFormat="1" ht="30">
      <c r="A1528" s="145" t="s">
        <v>3407</v>
      </c>
      <c r="B1528" s="146" t="s">
        <v>3408</v>
      </c>
      <c r="C1528" s="147" t="s">
        <v>24</v>
      </c>
      <c r="D1528" s="148">
        <v>175.84</v>
      </c>
      <c r="E1528" s="148"/>
      <c r="F1528" s="148">
        <v>175.84</v>
      </c>
      <c r="G1528" s="125">
        <v>9</v>
      </c>
    </row>
    <row r="1529" spans="1:7" s="125" customFormat="1">
      <c r="A1529" s="145" t="s">
        <v>3409</v>
      </c>
      <c r="B1529" s="146" t="s">
        <v>3410</v>
      </c>
      <c r="C1529" s="147" t="s">
        <v>24</v>
      </c>
      <c r="D1529" s="148">
        <v>83.43</v>
      </c>
      <c r="E1529" s="148"/>
      <c r="F1529" s="148">
        <v>83.43</v>
      </c>
      <c r="G1529" s="125">
        <v>9</v>
      </c>
    </row>
    <row r="1530" spans="1:7" s="125" customFormat="1">
      <c r="A1530" s="145" t="s">
        <v>3411</v>
      </c>
      <c r="B1530" s="146" t="s">
        <v>3412</v>
      </c>
      <c r="C1530" s="147"/>
      <c r="D1530" s="148"/>
      <c r="E1530" s="148"/>
      <c r="F1530" s="148"/>
      <c r="G1530" s="125">
        <v>5</v>
      </c>
    </row>
    <row r="1531" spans="1:7" s="125" customFormat="1">
      <c r="A1531" s="145" t="s">
        <v>3413</v>
      </c>
      <c r="B1531" s="146" t="s">
        <v>3414</v>
      </c>
      <c r="C1531" s="147" t="s">
        <v>24</v>
      </c>
      <c r="D1531" s="148"/>
      <c r="E1531" s="148">
        <v>55.67</v>
      </c>
      <c r="F1531" s="148">
        <v>55.67</v>
      </c>
      <c r="G1531" s="125">
        <v>9</v>
      </c>
    </row>
    <row r="1532" spans="1:7" s="125" customFormat="1">
      <c r="A1532" s="145" t="s">
        <v>245</v>
      </c>
      <c r="B1532" s="146" t="s">
        <v>3415</v>
      </c>
      <c r="C1532" s="147" t="s">
        <v>24</v>
      </c>
      <c r="D1532" s="148">
        <v>873.06</v>
      </c>
      <c r="E1532" s="148">
        <v>44.43</v>
      </c>
      <c r="F1532" s="148">
        <v>917.49</v>
      </c>
      <c r="G1532" s="125">
        <v>9</v>
      </c>
    </row>
    <row r="1533" spans="1:7" s="125" customFormat="1">
      <c r="A1533" s="145" t="s">
        <v>3416</v>
      </c>
      <c r="B1533" s="146" t="s">
        <v>3417</v>
      </c>
      <c r="C1533" s="147" t="s">
        <v>24</v>
      </c>
      <c r="D1533" s="148"/>
      <c r="E1533" s="148">
        <v>47.87</v>
      </c>
      <c r="F1533" s="148">
        <v>47.87</v>
      </c>
      <c r="G1533" s="125">
        <v>9</v>
      </c>
    </row>
    <row r="1534" spans="1:7" s="125" customFormat="1">
      <c r="A1534" s="145" t="s">
        <v>3418</v>
      </c>
      <c r="B1534" s="146" t="s">
        <v>3419</v>
      </c>
      <c r="C1534" s="147" t="s">
        <v>112</v>
      </c>
      <c r="D1534" s="148">
        <v>1266.79</v>
      </c>
      <c r="E1534" s="148">
        <v>57.76</v>
      </c>
      <c r="F1534" s="148">
        <v>1324.55</v>
      </c>
      <c r="G1534" s="125">
        <v>9</v>
      </c>
    </row>
    <row r="1535" spans="1:7" s="125" customFormat="1">
      <c r="A1535" s="145" t="s">
        <v>3420</v>
      </c>
      <c r="B1535" s="146" t="s">
        <v>3421</v>
      </c>
      <c r="C1535" s="147" t="s">
        <v>24</v>
      </c>
      <c r="D1535" s="148"/>
      <c r="E1535" s="148">
        <v>6.31</v>
      </c>
      <c r="F1535" s="148">
        <v>6.31</v>
      </c>
      <c r="G1535" s="125">
        <v>9</v>
      </c>
    </row>
    <row r="1536" spans="1:7" s="125" customFormat="1">
      <c r="A1536" s="145" t="s">
        <v>3422</v>
      </c>
      <c r="B1536" s="146" t="s">
        <v>3423</v>
      </c>
      <c r="C1536" s="147" t="s">
        <v>112</v>
      </c>
      <c r="D1536" s="148">
        <v>445.52</v>
      </c>
      <c r="E1536" s="148">
        <v>111.33</v>
      </c>
      <c r="F1536" s="148">
        <v>556.85</v>
      </c>
      <c r="G1536" s="125">
        <v>9</v>
      </c>
    </row>
    <row r="1537" spans="1:7" s="125" customFormat="1">
      <c r="A1537" s="145" t="s">
        <v>3424</v>
      </c>
      <c r="B1537" s="146" t="s">
        <v>3425</v>
      </c>
      <c r="C1537" s="147" t="s">
        <v>24</v>
      </c>
      <c r="D1537" s="148">
        <v>146.05000000000001</v>
      </c>
      <c r="E1537" s="148">
        <v>21.42</v>
      </c>
      <c r="F1537" s="148">
        <v>167.47</v>
      </c>
      <c r="G1537" s="125">
        <v>9</v>
      </c>
    </row>
    <row r="1538" spans="1:7" s="125" customFormat="1">
      <c r="A1538" s="145" t="s">
        <v>3426</v>
      </c>
      <c r="B1538" s="146" t="s">
        <v>3427</v>
      </c>
      <c r="C1538" s="147" t="s">
        <v>112</v>
      </c>
      <c r="D1538" s="148">
        <v>3730.7</v>
      </c>
      <c r="E1538" s="148">
        <v>133.29</v>
      </c>
      <c r="F1538" s="148">
        <v>3863.99</v>
      </c>
      <c r="G1538" s="125">
        <v>9</v>
      </c>
    </row>
    <row r="1539" spans="1:7" s="125" customFormat="1">
      <c r="A1539" s="145" t="s">
        <v>3428</v>
      </c>
      <c r="B1539" s="146" t="s">
        <v>3429</v>
      </c>
      <c r="C1539" s="147" t="s">
        <v>24</v>
      </c>
      <c r="D1539" s="148">
        <v>373.57</v>
      </c>
      <c r="E1539" s="148">
        <v>44.43</v>
      </c>
      <c r="F1539" s="148">
        <v>418</v>
      </c>
      <c r="G1539" s="125">
        <v>9</v>
      </c>
    </row>
    <row r="1540" spans="1:7" s="125" customFormat="1" ht="30">
      <c r="A1540" s="145" t="s">
        <v>3430</v>
      </c>
      <c r="B1540" s="146" t="s">
        <v>3431</v>
      </c>
      <c r="C1540" s="147" t="s">
        <v>24</v>
      </c>
      <c r="D1540" s="148">
        <v>206.7</v>
      </c>
      <c r="E1540" s="148">
        <v>33.32</v>
      </c>
      <c r="F1540" s="148">
        <v>240.02</v>
      </c>
      <c r="G1540" s="125">
        <v>9</v>
      </c>
    </row>
    <row r="1541" spans="1:7" s="125" customFormat="1">
      <c r="A1541" s="145" t="s">
        <v>3432</v>
      </c>
      <c r="B1541" s="146" t="s">
        <v>3433</v>
      </c>
      <c r="C1541" s="147" t="s">
        <v>24</v>
      </c>
      <c r="D1541" s="148">
        <v>105.08</v>
      </c>
      <c r="E1541" s="148">
        <v>7.56</v>
      </c>
      <c r="F1541" s="148">
        <v>112.64</v>
      </c>
      <c r="G1541" s="125">
        <v>9</v>
      </c>
    </row>
    <row r="1542" spans="1:7" s="125" customFormat="1">
      <c r="A1542" s="145" t="s">
        <v>3434</v>
      </c>
      <c r="B1542" s="146" t="s">
        <v>3435</v>
      </c>
      <c r="C1542" s="147" t="s">
        <v>24</v>
      </c>
      <c r="D1542" s="148">
        <v>56.87</v>
      </c>
      <c r="E1542" s="148">
        <v>7.56</v>
      </c>
      <c r="F1542" s="148">
        <v>64.430000000000007</v>
      </c>
      <c r="G1542" s="125">
        <v>9</v>
      </c>
    </row>
    <row r="1543" spans="1:7" s="125" customFormat="1">
      <c r="A1543" s="145" t="s">
        <v>3436</v>
      </c>
      <c r="B1543" s="146" t="s">
        <v>3437</v>
      </c>
      <c r="C1543" s="147" t="s">
        <v>24</v>
      </c>
      <c r="D1543" s="148">
        <v>174.52</v>
      </c>
      <c r="E1543" s="148">
        <v>7.56</v>
      </c>
      <c r="F1543" s="148">
        <v>182.08</v>
      </c>
      <c r="G1543" s="125">
        <v>9</v>
      </c>
    </row>
    <row r="1544" spans="1:7" s="125" customFormat="1">
      <c r="A1544" s="145" t="s">
        <v>3438</v>
      </c>
      <c r="B1544" s="146" t="s">
        <v>3439</v>
      </c>
      <c r="C1544" s="147" t="s">
        <v>112</v>
      </c>
      <c r="D1544" s="148">
        <v>28.41</v>
      </c>
      <c r="E1544" s="148">
        <v>6.31</v>
      </c>
      <c r="F1544" s="148">
        <v>34.72</v>
      </c>
      <c r="G1544" s="125">
        <v>9</v>
      </c>
    </row>
    <row r="1545" spans="1:7" s="125" customFormat="1">
      <c r="A1545" s="145" t="s">
        <v>3440</v>
      </c>
      <c r="B1545" s="146" t="s">
        <v>3441</v>
      </c>
      <c r="C1545" s="147" t="s">
        <v>24</v>
      </c>
      <c r="D1545" s="148">
        <v>41.51</v>
      </c>
      <c r="E1545" s="148">
        <v>6.31</v>
      </c>
      <c r="F1545" s="148">
        <v>47.82</v>
      </c>
      <c r="G1545" s="125">
        <v>9</v>
      </c>
    </row>
    <row r="1546" spans="1:7" s="125" customFormat="1" ht="30">
      <c r="A1546" s="145" t="s">
        <v>3442</v>
      </c>
      <c r="B1546" s="146" t="s">
        <v>3443</v>
      </c>
      <c r="C1546" s="147" t="s">
        <v>24</v>
      </c>
      <c r="D1546" s="148">
        <v>59.02</v>
      </c>
      <c r="E1546" s="148">
        <v>6.31</v>
      </c>
      <c r="F1546" s="148">
        <v>65.33</v>
      </c>
      <c r="G1546" s="125">
        <v>9</v>
      </c>
    </row>
    <row r="1547" spans="1:7" s="125" customFormat="1">
      <c r="A1547" s="145" t="s">
        <v>3444</v>
      </c>
      <c r="B1547" s="146" t="s">
        <v>3445</v>
      </c>
      <c r="C1547" s="147" t="s">
        <v>112</v>
      </c>
      <c r="D1547" s="148">
        <v>204.67</v>
      </c>
      <c r="E1547" s="148">
        <v>13.36</v>
      </c>
      <c r="F1547" s="148">
        <v>218.03</v>
      </c>
      <c r="G1547" s="125">
        <v>9</v>
      </c>
    </row>
    <row r="1548" spans="1:7" s="125" customFormat="1">
      <c r="A1548" s="145" t="s">
        <v>3446</v>
      </c>
      <c r="B1548" s="146" t="s">
        <v>3447</v>
      </c>
      <c r="C1548" s="147" t="s">
        <v>24</v>
      </c>
      <c r="D1548" s="148">
        <v>72.69</v>
      </c>
      <c r="E1548" s="148">
        <v>7.56</v>
      </c>
      <c r="F1548" s="148">
        <v>80.25</v>
      </c>
      <c r="G1548" s="125">
        <v>9</v>
      </c>
    </row>
    <row r="1549" spans="1:7" s="125" customFormat="1">
      <c r="A1549" s="145" t="s">
        <v>3448</v>
      </c>
      <c r="B1549" s="146" t="s">
        <v>3449</v>
      </c>
      <c r="C1549" s="147" t="s">
        <v>24</v>
      </c>
      <c r="D1549" s="148">
        <v>89.42</v>
      </c>
      <c r="E1549" s="148">
        <v>7.56</v>
      </c>
      <c r="F1549" s="148">
        <v>96.98</v>
      </c>
      <c r="G1549" s="125">
        <v>9</v>
      </c>
    </row>
    <row r="1550" spans="1:7" s="125" customFormat="1">
      <c r="A1550" s="145" t="s">
        <v>3450</v>
      </c>
      <c r="B1550" s="146" t="s">
        <v>3451</v>
      </c>
      <c r="C1550" s="147" t="s">
        <v>24</v>
      </c>
      <c r="D1550" s="148">
        <v>190.87</v>
      </c>
      <c r="E1550" s="148">
        <v>5.54</v>
      </c>
      <c r="F1550" s="148">
        <v>196.41</v>
      </c>
      <c r="G1550" s="125">
        <v>9</v>
      </c>
    </row>
    <row r="1551" spans="1:7" s="125" customFormat="1">
      <c r="A1551" s="145" t="s">
        <v>3452</v>
      </c>
      <c r="B1551" s="146" t="s">
        <v>3453</v>
      </c>
      <c r="C1551" s="147" t="s">
        <v>24</v>
      </c>
      <c r="D1551" s="148">
        <v>217.04</v>
      </c>
      <c r="E1551" s="148">
        <v>7.56</v>
      </c>
      <c r="F1551" s="148">
        <v>224.6</v>
      </c>
      <c r="G1551" s="125">
        <v>9</v>
      </c>
    </row>
    <row r="1552" spans="1:7" s="125" customFormat="1" ht="30">
      <c r="A1552" s="145" t="s">
        <v>3454</v>
      </c>
      <c r="B1552" s="146" t="s">
        <v>3455</v>
      </c>
      <c r="C1552" s="147" t="s">
        <v>24</v>
      </c>
      <c r="D1552" s="148">
        <v>829.93</v>
      </c>
      <c r="E1552" s="148">
        <v>66.650000000000006</v>
      </c>
      <c r="F1552" s="148">
        <v>896.58</v>
      </c>
      <c r="G1552" s="125">
        <v>9</v>
      </c>
    </row>
    <row r="1553" spans="1:7" s="125" customFormat="1">
      <c r="A1553" s="145" t="s">
        <v>3456</v>
      </c>
      <c r="B1553" s="146" t="s">
        <v>3457</v>
      </c>
      <c r="C1553" s="147" t="s">
        <v>24</v>
      </c>
      <c r="D1553" s="148">
        <v>115.54</v>
      </c>
      <c r="E1553" s="148">
        <v>66.650000000000006</v>
      </c>
      <c r="F1553" s="148">
        <v>182.19</v>
      </c>
      <c r="G1553" s="125">
        <v>9</v>
      </c>
    </row>
    <row r="1554" spans="1:7" s="125" customFormat="1">
      <c r="A1554" s="145" t="s">
        <v>3458</v>
      </c>
      <c r="B1554" s="146" t="s">
        <v>3459</v>
      </c>
      <c r="C1554" s="147" t="s">
        <v>24</v>
      </c>
      <c r="D1554" s="148">
        <v>22.69</v>
      </c>
      <c r="E1554" s="148">
        <v>42.83</v>
      </c>
      <c r="F1554" s="148">
        <v>65.52</v>
      </c>
      <c r="G1554" s="125">
        <v>9</v>
      </c>
    </row>
    <row r="1555" spans="1:7" s="125" customFormat="1">
      <c r="A1555" s="145" t="s">
        <v>3460</v>
      </c>
      <c r="B1555" s="146" t="s">
        <v>3461</v>
      </c>
      <c r="C1555" s="147" t="s">
        <v>24</v>
      </c>
      <c r="D1555" s="148">
        <v>177.99</v>
      </c>
      <c r="E1555" s="148">
        <v>7.56</v>
      </c>
      <c r="F1555" s="148">
        <v>185.55</v>
      </c>
      <c r="G1555" s="125">
        <v>9</v>
      </c>
    </row>
    <row r="1556" spans="1:7" s="125" customFormat="1">
      <c r="A1556" s="145" t="s">
        <v>3462</v>
      </c>
      <c r="B1556" s="146" t="s">
        <v>3463</v>
      </c>
      <c r="C1556" s="147" t="s">
        <v>24</v>
      </c>
      <c r="D1556" s="148">
        <v>9726.3700000000008</v>
      </c>
      <c r="E1556" s="148"/>
      <c r="F1556" s="148">
        <v>9726.3700000000008</v>
      </c>
      <c r="G1556" s="125">
        <v>9</v>
      </c>
    </row>
    <row r="1557" spans="1:7" s="125" customFormat="1" ht="30">
      <c r="A1557" s="145" t="s">
        <v>3464</v>
      </c>
      <c r="B1557" s="146" t="s">
        <v>3465</v>
      </c>
      <c r="C1557" s="147" t="s">
        <v>24</v>
      </c>
      <c r="D1557" s="148">
        <v>12776.06</v>
      </c>
      <c r="E1557" s="148"/>
      <c r="F1557" s="148">
        <v>12776.06</v>
      </c>
      <c r="G1557" s="125">
        <v>9</v>
      </c>
    </row>
    <row r="1558" spans="1:7" s="125" customFormat="1" ht="30">
      <c r="A1558" s="145" t="s">
        <v>3466</v>
      </c>
      <c r="B1558" s="146" t="s">
        <v>3467</v>
      </c>
      <c r="C1558" s="147" t="s">
        <v>112</v>
      </c>
      <c r="D1558" s="148">
        <v>861.23</v>
      </c>
      <c r="E1558" s="148">
        <v>88.86</v>
      </c>
      <c r="F1558" s="148">
        <v>950.09</v>
      </c>
      <c r="G1558" s="125">
        <v>9</v>
      </c>
    </row>
    <row r="1559" spans="1:7" s="125" customFormat="1" ht="30">
      <c r="A1559" s="145" t="s">
        <v>3468</v>
      </c>
      <c r="B1559" s="146" t="s">
        <v>3469</v>
      </c>
      <c r="C1559" s="147" t="s">
        <v>112</v>
      </c>
      <c r="D1559" s="148">
        <v>1555.05</v>
      </c>
      <c r="E1559" s="148">
        <v>177.72</v>
      </c>
      <c r="F1559" s="148">
        <v>1732.77</v>
      </c>
      <c r="G1559" s="125">
        <v>9</v>
      </c>
    </row>
    <row r="1560" spans="1:7" s="125" customFormat="1" ht="45">
      <c r="A1560" s="145" t="s">
        <v>228</v>
      </c>
      <c r="B1560" s="146" t="s">
        <v>3470</v>
      </c>
      <c r="C1560" s="147" t="s">
        <v>112</v>
      </c>
      <c r="D1560" s="148">
        <v>1122.18</v>
      </c>
      <c r="E1560" s="148">
        <v>177.72</v>
      </c>
      <c r="F1560" s="148">
        <v>1299.9000000000001</v>
      </c>
      <c r="G1560" s="125">
        <v>9</v>
      </c>
    </row>
    <row r="1561" spans="1:7" s="125" customFormat="1" ht="45">
      <c r="A1561" s="145" t="s">
        <v>154</v>
      </c>
      <c r="B1561" s="146" t="s">
        <v>3471</v>
      </c>
      <c r="C1561" s="147" t="s">
        <v>112</v>
      </c>
      <c r="D1561" s="148">
        <v>1281.73</v>
      </c>
      <c r="E1561" s="148">
        <v>177.72</v>
      </c>
      <c r="F1561" s="148">
        <v>1459.45</v>
      </c>
      <c r="G1561" s="125">
        <v>9</v>
      </c>
    </row>
    <row r="1562" spans="1:7" s="125" customFormat="1">
      <c r="A1562" s="145" t="s">
        <v>3472</v>
      </c>
      <c r="B1562" s="146" t="s">
        <v>3473</v>
      </c>
      <c r="C1562" s="147" t="s">
        <v>31</v>
      </c>
      <c r="D1562" s="148">
        <v>44.68</v>
      </c>
      <c r="E1562" s="148">
        <v>10.18</v>
      </c>
      <c r="F1562" s="148">
        <v>54.86</v>
      </c>
      <c r="G1562" s="125">
        <v>9</v>
      </c>
    </row>
    <row r="1563" spans="1:7" s="125" customFormat="1">
      <c r="A1563" s="145" t="s">
        <v>3474</v>
      </c>
      <c r="B1563" s="146" t="s">
        <v>3475</v>
      </c>
      <c r="C1563" s="147"/>
      <c r="D1563" s="148"/>
      <c r="E1563" s="148"/>
      <c r="F1563" s="148"/>
      <c r="G1563" s="125">
        <v>2</v>
      </c>
    </row>
    <row r="1564" spans="1:7" s="125" customFormat="1">
      <c r="A1564" s="145" t="s">
        <v>3476</v>
      </c>
      <c r="B1564" s="146" t="s">
        <v>3477</v>
      </c>
      <c r="C1564" s="147"/>
      <c r="D1564" s="148"/>
      <c r="E1564" s="148"/>
      <c r="F1564" s="148"/>
      <c r="G1564" s="125">
        <v>5</v>
      </c>
    </row>
    <row r="1565" spans="1:7" s="125" customFormat="1">
      <c r="A1565" s="145" t="s">
        <v>3478</v>
      </c>
      <c r="B1565" s="146" t="s">
        <v>3479</v>
      </c>
      <c r="C1565" s="147" t="s">
        <v>31</v>
      </c>
      <c r="D1565" s="148">
        <v>6.16</v>
      </c>
      <c r="E1565" s="148">
        <v>13.17</v>
      </c>
      <c r="F1565" s="148">
        <v>19.329999999999998</v>
      </c>
      <c r="G1565" s="125">
        <v>9</v>
      </c>
    </row>
    <row r="1566" spans="1:7" s="125" customFormat="1">
      <c r="A1566" s="145" t="s">
        <v>3480</v>
      </c>
      <c r="B1566" s="146" t="s">
        <v>3481</v>
      </c>
      <c r="C1566" s="147" t="s">
        <v>145</v>
      </c>
      <c r="D1566" s="148">
        <v>37.64</v>
      </c>
      <c r="E1566" s="148">
        <v>58.92</v>
      </c>
      <c r="F1566" s="148">
        <v>96.56</v>
      </c>
      <c r="G1566" s="125">
        <v>9</v>
      </c>
    </row>
    <row r="1567" spans="1:7" s="125" customFormat="1">
      <c r="A1567" s="145" t="s">
        <v>3482</v>
      </c>
      <c r="B1567" s="146" t="s">
        <v>3483</v>
      </c>
      <c r="C1567" s="147" t="s">
        <v>31</v>
      </c>
      <c r="D1567" s="148">
        <v>8.09</v>
      </c>
      <c r="E1567" s="148">
        <v>13.17</v>
      </c>
      <c r="F1567" s="148">
        <v>21.26</v>
      </c>
      <c r="G1567" s="125">
        <v>9</v>
      </c>
    </row>
    <row r="1568" spans="1:7" s="125" customFormat="1">
      <c r="A1568" s="145" t="s">
        <v>3484</v>
      </c>
      <c r="B1568" s="146" t="s">
        <v>3485</v>
      </c>
      <c r="C1568" s="147" t="s">
        <v>145</v>
      </c>
      <c r="D1568" s="148">
        <v>16.7</v>
      </c>
      <c r="E1568" s="148">
        <v>13.17</v>
      </c>
      <c r="F1568" s="148">
        <v>29.87</v>
      </c>
      <c r="G1568" s="125">
        <v>9</v>
      </c>
    </row>
    <row r="1569" spans="1:7" s="125" customFormat="1">
      <c r="A1569" s="145" t="s">
        <v>3486</v>
      </c>
      <c r="B1569" s="146" t="s">
        <v>3487</v>
      </c>
      <c r="C1569" s="147" t="s">
        <v>145</v>
      </c>
      <c r="D1569" s="148">
        <v>12.34</v>
      </c>
      <c r="E1569" s="148">
        <v>13.17</v>
      </c>
      <c r="F1569" s="148">
        <v>25.51</v>
      </c>
      <c r="G1569" s="125">
        <v>9</v>
      </c>
    </row>
    <row r="1570" spans="1:7" s="125" customFormat="1">
      <c r="A1570" s="145" t="s">
        <v>3488</v>
      </c>
      <c r="B1570" s="146" t="s">
        <v>3489</v>
      </c>
      <c r="C1570" s="147"/>
      <c r="D1570" s="148"/>
      <c r="E1570" s="148"/>
      <c r="F1570" s="148"/>
      <c r="G1570" s="125">
        <v>5</v>
      </c>
    </row>
    <row r="1571" spans="1:7" s="125" customFormat="1" ht="30">
      <c r="A1571" s="145" t="s">
        <v>3490</v>
      </c>
      <c r="B1571" s="146" t="s">
        <v>3491</v>
      </c>
      <c r="C1571" s="147" t="s">
        <v>31</v>
      </c>
      <c r="D1571" s="148">
        <v>8.5299999999999994</v>
      </c>
      <c r="E1571" s="148">
        <v>11.14</v>
      </c>
      <c r="F1571" s="148">
        <v>19.670000000000002</v>
      </c>
      <c r="G1571" s="125">
        <v>9</v>
      </c>
    </row>
    <row r="1572" spans="1:7" s="125" customFormat="1" ht="30">
      <c r="A1572" s="145" t="s">
        <v>3492</v>
      </c>
      <c r="B1572" s="146" t="s">
        <v>3493</v>
      </c>
      <c r="C1572" s="147" t="s">
        <v>31</v>
      </c>
      <c r="D1572" s="148">
        <v>14.41</v>
      </c>
      <c r="E1572" s="148">
        <v>11.14</v>
      </c>
      <c r="F1572" s="148">
        <v>25.55</v>
      </c>
      <c r="G1572" s="125">
        <v>9</v>
      </c>
    </row>
    <row r="1573" spans="1:7" s="125" customFormat="1">
      <c r="A1573" s="145" t="s">
        <v>3494</v>
      </c>
      <c r="B1573" s="146" t="s">
        <v>3495</v>
      </c>
      <c r="C1573" s="147" t="s">
        <v>31</v>
      </c>
      <c r="D1573" s="148">
        <v>9.56</v>
      </c>
      <c r="E1573" s="148">
        <v>11.14</v>
      </c>
      <c r="F1573" s="148">
        <v>20.7</v>
      </c>
      <c r="G1573" s="125">
        <v>9</v>
      </c>
    </row>
    <row r="1574" spans="1:7" s="125" customFormat="1" ht="30">
      <c r="A1574" s="145" t="s">
        <v>3496</v>
      </c>
      <c r="B1574" s="146" t="s">
        <v>3497</v>
      </c>
      <c r="C1574" s="147" t="s">
        <v>31</v>
      </c>
      <c r="D1574" s="148">
        <v>20.71</v>
      </c>
      <c r="E1574" s="148">
        <v>11.14</v>
      </c>
      <c r="F1574" s="148">
        <v>31.85</v>
      </c>
      <c r="G1574" s="125">
        <v>9</v>
      </c>
    </row>
    <row r="1575" spans="1:7" s="125" customFormat="1">
      <c r="A1575" s="145" t="s">
        <v>3498</v>
      </c>
      <c r="B1575" s="146" t="s">
        <v>3499</v>
      </c>
      <c r="C1575" s="147"/>
      <c r="D1575" s="148"/>
      <c r="E1575" s="148"/>
      <c r="F1575" s="148"/>
      <c r="G1575" s="125">
        <v>5</v>
      </c>
    </row>
    <row r="1576" spans="1:7" s="125" customFormat="1">
      <c r="A1576" s="145" t="s">
        <v>3500</v>
      </c>
      <c r="B1576" s="146" t="s">
        <v>3501</v>
      </c>
      <c r="C1576" s="147" t="s">
        <v>145</v>
      </c>
      <c r="D1576" s="148">
        <v>51.08</v>
      </c>
      <c r="E1576" s="148">
        <v>13.88</v>
      </c>
      <c r="F1576" s="148">
        <v>64.959999999999994</v>
      </c>
      <c r="G1576" s="125">
        <v>9</v>
      </c>
    </row>
    <row r="1577" spans="1:7" s="125" customFormat="1">
      <c r="A1577" s="145" t="s">
        <v>3502</v>
      </c>
      <c r="B1577" s="146" t="s">
        <v>3503</v>
      </c>
      <c r="C1577" s="147"/>
      <c r="D1577" s="148"/>
      <c r="E1577" s="148"/>
      <c r="F1577" s="148"/>
      <c r="G1577" s="125">
        <v>2</v>
      </c>
    </row>
    <row r="1578" spans="1:7" s="125" customFormat="1">
      <c r="A1578" s="145" t="s">
        <v>3504</v>
      </c>
      <c r="B1578" s="146" t="s">
        <v>3505</v>
      </c>
      <c r="C1578" s="147"/>
      <c r="D1578" s="148"/>
      <c r="E1578" s="148"/>
      <c r="F1578" s="148"/>
      <c r="G1578" s="125">
        <v>5</v>
      </c>
    </row>
    <row r="1579" spans="1:7" s="125" customFormat="1" ht="30">
      <c r="A1579" s="145" t="s">
        <v>3506</v>
      </c>
      <c r="B1579" s="146" t="s">
        <v>3507</v>
      </c>
      <c r="C1579" s="147" t="s">
        <v>31</v>
      </c>
      <c r="D1579" s="148">
        <v>192.67</v>
      </c>
      <c r="E1579" s="148">
        <v>11.14</v>
      </c>
      <c r="F1579" s="148">
        <v>203.81</v>
      </c>
      <c r="G1579" s="125">
        <v>9</v>
      </c>
    </row>
    <row r="1580" spans="1:7" s="125" customFormat="1" ht="30">
      <c r="A1580" s="145" t="s">
        <v>3508</v>
      </c>
      <c r="B1580" s="146" t="s">
        <v>3509</v>
      </c>
      <c r="C1580" s="147" t="s">
        <v>24</v>
      </c>
      <c r="D1580" s="148">
        <v>119.43</v>
      </c>
      <c r="E1580" s="148">
        <v>11.14</v>
      </c>
      <c r="F1580" s="148">
        <v>130.57</v>
      </c>
      <c r="G1580" s="125">
        <v>9</v>
      </c>
    </row>
    <row r="1581" spans="1:7" s="125" customFormat="1" ht="30">
      <c r="A1581" s="145" t="s">
        <v>3510</v>
      </c>
      <c r="B1581" s="146" t="s">
        <v>3511</v>
      </c>
      <c r="C1581" s="147" t="s">
        <v>24</v>
      </c>
      <c r="D1581" s="148">
        <v>160.56</v>
      </c>
      <c r="E1581" s="148">
        <v>11.14</v>
      </c>
      <c r="F1581" s="148">
        <v>171.7</v>
      </c>
      <c r="G1581" s="125">
        <v>9</v>
      </c>
    </row>
    <row r="1582" spans="1:7" s="125" customFormat="1" ht="30">
      <c r="A1582" s="145" t="s">
        <v>3512</v>
      </c>
      <c r="B1582" s="146" t="s">
        <v>3513</v>
      </c>
      <c r="C1582" s="147" t="s">
        <v>24</v>
      </c>
      <c r="D1582" s="148">
        <v>326.94</v>
      </c>
      <c r="E1582" s="148">
        <v>11.14</v>
      </c>
      <c r="F1582" s="148">
        <v>338.08</v>
      </c>
      <c r="G1582" s="125">
        <v>9</v>
      </c>
    </row>
    <row r="1583" spans="1:7" s="125" customFormat="1" ht="45">
      <c r="A1583" s="145" t="s">
        <v>3514</v>
      </c>
      <c r="B1583" s="146" t="s">
        <v>3515</v>
      </c>
      <c r="C1583" s="147" t="s">
        <v>24</v>
      </c>
      <c r="D1583" s="148">
        <v>213.06</v>
      </c>
      <c r="E1583" s="148">
        <v>11.14</v>
      </c>
      <c r="F1583" s="148">
        <v>224.2</v>
      </c>
      <c r="G1583" s="125">
        <v>9</v>
      </c>
    </row>
    <row r="1584" spans="1:7" s="125" customFormat="1" ht="45">
      <c r="A1584" s="145" t="s">
        <v>3516</v>
      </c>
      <c r="B1584" s="146" t="s">
        <v>3517</v>
      </c>
      <c r="C1584" s="147" t="s">
        <v>24</v>
      </c>
      <c r="D1584" s="148">
        <v>174.49</v>
      </c>
      <c r="E1584" s="148">
        <v>11.14</v>
      </c>
      <c r="F1584" s="148">
        <v>185.63</v>
      </c>
      <c r="G1584" s="125">
        <v>9</v>
      </c>
    </row>
    <row r="1585" spans="1:7" s="125" customFormat="1" ht="45">
      <c r="A1585" s="145" t="s">
        <v>3518</v>
      </c>
      <c r="B1585" s="146" t="s">
        <v>3519</v>
      </c>
      <c r="C1585" s="147" t="s">
        <v>24</v>
      </c>
      <c r="D1585" s="148">
        <v>373.37</v>
      </c>
      <c r="E1585" s="148">
        <v>11.14</v>
      </c>
      <c r="F1585" s="148">
        <v>384.51</v>
      </c>
      <c r="G1585" s="125">
        <v>9</v>
      </c>
    </row>
    <row r="1586" spans="1:7" s="125" customFormat="1" ht="30">
      <c r="A1586" s="145" t="s">
        <v>3520</v>
      </c>
      <c r="B1586" s="146" t="s">
        <v>3521</v>
      </c>
      <c r="C1586" s="147" t="s">
        <v>24</v>
      </c>
      <c r="D1586" s="148">
        <v>312.33999999999997</v>
      </c>
      <c r="E1586" s="148">
        <v>11.14</v>
      </c>
      <c r="F1586" s="148">
        <v>323.48</v>
      </c>
      <c r="G1586" s="125">
        <v>9</v>
      </c>
    </row>
    <row r="1587" spans="1:7" s="125" customFormat="1" ht="30">
      <c r="A1587" s="145" t="s">
        <v>3522</v>
      </c>
      <c r="B1587" s="146" t="s">
        <v>3523</v>
      </c>
      <c r="C1587" s="147" t="s">
        <v>24</v>
      </c>
      <c r="D1587" s="148">
        <v>143.04</v>
      </c>
      <c r="E1587" s="148">
        <v>11.14</v>
      </c>
      <c r="F1587" s="148">
        <v>154.18</v>
      </c>
      <c r="G1587" s="125">
        <v>9</v>
      </c>
    </row>
    <row r="1588" spans="1:7" s="125" customFormat="1" ht="30">
      <c r="A1588" s="145" t="s">
        <v>3524</v>
      </c>
      <c r="B1588" s="146" t="s">
        <v>3525</v>
      </c>
      <c r="C1588" s="147" t="s">
        <v>24</v>
      </c>
      <c r="D1588" s="148">
        <v>484.54</v>
      </c>
      <c r="E1588" s="148">
        <v>18.559999999999999</v>
      </c>
      <c r="F1588" s="148">
        <v>503.1</v>
      </c>
      <c r="G1588" s="125">
        <v>9</v>
      </c>
    </row>
    <row r="1589" spans="1:7" s="125" customFormat="1">
      <c r="A1589" s="145" t="s">
        <v>3526</v>
      </c>
      <c r="B1589" s="146" t="s">
        <v>3527</v>
      </c>
      <c r="C1589" s="147"/>
      <c r="D1589" s="148"/>
      <c r="E1589" s="148"/>
      <c r="F1589" s="148"/>
      <c r="G1589" s="125">
        <v>5</v>
      </c>
    </row>
    <row r="1590" spans="1:7" s="125" customFormat="1" ht="30">
      <c r="A1590" s="145" t="s">
        <v>3528</v>
      </c>
      <c r="B1590" s="146" t="s">
        <v>3529</v>
      </c>
      <c r="C1590" s="147" t="s">
        <v>24</v>
      </c>
      <c r="D1590" s="148">
        <v>2302.65</v>
      </c>
      <c r="E1590" s="148">
        <v>58.74</v>
      </c>
      <c r="F1590" s="148">
        <v>2361.39</v>
      </c>
      <c r="G1590" s="125">
        <v>9</v>
      </c>
    </row>
    <row r="1591" spans="1:7" s="125" customFormat="1" ht="30">
      <c r="A1591" s="145" t="s">
        <v>3530</v>
      </c>
      <c r="B1591" s="146" t="s">
        <v>3531</v>
      </c>
      <c r="C1591" s="147" t="s">
        <v>24</v>
      </c>
      <c r="D1591" s="148">
        <v>3152.55</v>
      </c>
      <c r="E1591" s="148">
        <v>58.74</v>
      </c>
      <c r="F1591" s="148">
        <v>3211.29</v>
      </c>
      <c r="G1591" s="125">
        <v>9</v>
      </c>
    </row>
    <row r="1592" spans="1:7" s="125" customFormat="1">
      <c r="A1592" s="145" t="s">
        <v>3532</v>
      </c>
      <c r="B1592" s="146" t="s">
        <v>3533</v>
      </c>
      <c r="C1592" s="147"/>
      <c r="D1592" s="148"/>
      <c r="E1592" s="148"/>
      <c r="F1592" s="148"/>
      <c r="G1592" s="125">
        <v>5</v>
      </c>
    </row>
    <row r="1593" spans="1:7" s="125" customFormat="1" ht="30">
      <c r="A1593" s="145" t="s">
        <v>3534</v>
      </c>
      <c r="B1593" s="146" t="s">
        <v>3535</v>
      </c>
      <c r="C1593" s="147" t="s">
        <v>216</v>
      </c>
      <c r="D1593" s="148">
        <v>300.48</v>
      </c>
      <c r="E1593" s="148">
        <v>20.399999999999999</v>
      </c>
      <c r="F1593" s="148">
        <v>320.88</v>
      </c>
      <c r="G1593" s="125">
        <v>9</v>
      </c>
    </row>
    <row r="1594" spans="1:7" s="125" customFormat="1" ht="30">
      <c r="A1594" s="145" t="s">
        <v>3536</v>
      </c>
      <c r="B1594" s="146" t="s">
        <v>3537</v>
      </c>
      <c r="C1594" s="147" t="s">
        <v>216</v>
      </c>
      <c r="D1594" s="148">
        <v>171.57</v>
      </c>
      <c r="E1594" s="148">
        <v>8.5299999999999994</v>
      </c>
      <c r="F1594" s="148">
        <v>180.1</v>
      </c>
      <c r="G1594" s="125">
        <v>9</v>
      </c>
    </row>
    <row r="1595" spans="1:7" s="125" customFormat="1" ht="30">
      <c r="A1595" s="145" t="s">
        <v>3538</v>
      </c>
      <c r="B1595" s="146" t="s">
        <v>3539</v>
      </c>
      <c r="C1595" s="147" t="s">
        <v>216</v>
      </c>
      <c r="D1595" s="148">
        <v>106.86</v>
      </c>
      <c r="E1595" s="148">
        <v>23.95</v>
      </c>
      <c r="F1595" s="148">
        <v>130.81</v>
      </c>
      <c r="G1595" s="125">
        <v>9</v>
      </c>
    </row>
    <row r="1596" spans="1:7" s="125" customFormat="1" ht="30">
      <c r="A1596" s="145" t="s">
        <v>3540</v>
      </c>
      <c r="B1596" s="146" t="s">
        <v>3541</v>
      </c>
      <c r="C1596" s="147" t="s">
        <v>216</v>
      </c>
      <c r="D1596" s="148">
        <v>153.49</v>
      </c>
      <c r="E1596" s="148">
        <v>23.95</v>
      </c>
      <c r="F1596" s="148">
        <v>177.44</v>
      </c>
      <c r="G1596" s="125">
        <v>9</v>
      </c>
    </row>
    <row r="1597" spans="1:7" s="125" customFormat="1" ht="30">
      <c r="A1597" s="145" t="s">
        <v>3542</v>
      </c>
      <c r="B1597" s="146" t="s">
        <v>3543</v>
      </c>
      <c r="C1597" s="147" t="s">
        <v>24</v>
      </c>
      <c r="D1597" s="148">
        <v>3.98</v>
      </c>
      <c r="E1597" s="148">
        <v>1.3</v>
      </c>
      <c r="F1597" s="148">
        <v>5.28</v>
      </c>
      <c r="G1597" s="125">
        <v>9</v>
      </c>
    </row>
    <row r="1598" spans="1:7" s="125" customFormat="1" ht="30">
      <c r="A1598" s="145" t="s">
        <v>3544</v>
      </c>
      <c r="B1598" s="146" t="s">
        <v>3545</v>
      </c>
      <c r="C1598" s="147" t="s">
        <v>31</v>
      </c>
      <c r="D1598" s="148">
        <v>435.13</v>
      </c>
      <c r="E1598" s="148"/>
      <c r="F1598" s="148">
        <v>435.13</v>
      </c>
      <c r="G1598" s="125">
        <v>9</v>
      </c>
    </row>
    <row r="1599" spans="1:7" s="125" customFormat="1" ht="30">
      <c r="A1599" s="145" t="s">
        <v>3546</v>
      </c>
      <c r="B1599" s="146" t="s">
        <v>3547</v>
      </c>
      <c r="C1599" s="147" t="s">
        <v>216</v>
      </c>
      <c r="D1599" s="148">
        <v>4.84</v>
      </c>
      <c r="E1599" s="148">
        <v>8.44</v>
      </c>
      <c r="F1599" s="148">
        <v>13.28</v>
      </c>
      <c r="G1599" s="125">
        <v>9</v>
      </c>
    </row>
    <row r="1600" spans="1:7" s="125" customFormat="1" ht="30">
      <c r="A1600" s="145" t="s">
        <v>3548</v>
      </c>
      <c r="B1600" s="146" t="s">
        <v>3549</v>
      </c>
      <c r="C1600" s="147" t="s">
        <v>24</v>
      </c>
      <c r="D1600" s="148">
        <v>0.45</v>
      </c>
      <c r="E1600" s="148">
        <v>13.58</v>
      </c>
      <c r="F1600" s="148">
        <v>14.03</v>
      </c>
      <c r="G1600" s="125">
        <v>9</v>
      </c>
    </row>
    <row r="1601" spans="1:7" s="125" customFormat="1" ht="30">
      <c r="A1601" s="145" t="s">
        <v>3550</v>
      </c>
      <c r="B1601" s="146" t="s">
        <v>3551</v>
      </c>
      <c r="C1601" s="147" t="s">
        <v>216</v>
      </c>
      <c r="D1601" s="148">
        <v>74.28</v>
      </c>
      <c r="E1601" s="148">
        <v>13.22</v>
      </c>
      <c r="F1601" s="148">
        <v>87.5</v>
      </c>
      <c r="G1601" s="125">
        <v>9</v>
      </c>
    </row>
    <row r="1602" spans="1:7" s="125" customFormat="1">
      <c r="A1602" s="145" t="s">
        <v>3552</v>
      </c>
      <c r="B1602" s="146" t="s">
        <v>3553</v>
      </c>
      <c r="C1602" s="147"/>
      <c r="D1602" s="148"/>
      <c r="E1602" s="148"/>
      <c r="F1602" s="148"/>
      <c r="G1602" s="125">
        <v>5</v>
      </c>
    </row>
    <row r="1603" spans="1:7" s="125" customFormat="1">
      <c r="A1603" s="145" t="s">
        <v>3554</v>
      </c>
      <c r="B1603" s="146" t="s">
        <v>3555</v>
      </c>
      <c r="C1603" s="147" t="s">
        <v>24</v>
      </c>
      <c r="D1603" s="148">
        <v>11.03</v>
      </c>
      <c r="E1603" s="148">
        <v>1.3</v>
      </c>
      <c r="F1603" s="148">
        <v>12.33</v>
      </c>
      <c r="G1603" s="125">
        <v>9</v>
      </c>
    </row>
    <row r="1604" spans="1:7" s="125" customFormat="1">
      <c r="A1604" s="145" t="s">
        <v>3556</v>
      </c>
      <c r="B1604" s="146" t="s">
        <v>3557</v>
      </c>
      <c r="C1604" s="147" t="s">
        <v>24</v>
      </c>
      <c r="D1604" s="148">
        <v>10.73</v>
      </c>
      <c r="E1604" s="148">
        <v>1.3</v>
      </c>
      <c r="F1604" s="148">
        <v>12.03</v>
      </c>
      <c r="G1604" s="125">
        <v>9</v>
      </c>
    </row>
    <row r="1605" spans="1:7" s="125" customFormat="1" ht="30">
      <c r="A1605" s="145" t="s">
        <v>3558</v>
      </c>
      <c r="B1605" s="146" t="s">
        <v>3559</v>
      </c>
      <c r="C1605" s="147" t="s">
        <v>24</v>
      </c>
      <c r="D1605" s="148">
        <v>24.14</v>
      </c>
      <c r="E1605" s="148">
        <v>1.3</v>
      </c>
      <c r="F1605" s="148">
        <v>25.44</v>
      </c>
      <c r="G1605" s="125">
        <v>9</v>
      </c>
    </row>
    <row r="1606" spans="1:7" s="125" customFormat="1" ht="30">
      <c r="A1606" s="145" t="s">
        <v>3560</v>
      </c>
      <c r="B1606" s="146" t="s">
        <v>3561</v>
      </c>
      <c r="C1606" s="147" t="s">
        <v>31</v>
      </c>
      <c r="D1606" s="148">
        <v>30.23</v>
      </c>
      <c r="E1606" s="148">
        <v>20.58</v>
      </c>
      <c r="F1606" s="148">
        <v>50.81</v>
      </c>
      <c r="G1606" s="125">
        <v>9</v>
      </c>
    </row>
    <row r="1607" spans="1:7" s="125" customFormat="1" ht="30">
      <c r="A1607" s="145" t="s">
        <v>3562</v>
      </c>
      <c r="B1607" s="146" t="s">
        <v>3563</v>
      </c>
      <c r="C1607" s="147" t="s">
        <v>112</v>
      </c>
      <c r="D1607" s="148">
        <v>267.08999999999997</v>
      </c>
      <c r="E1607" s="148">
        <v>21</v>
      </c>
      <c r="F1607" s="148">
        <v>288.08999999999997</v>
      </c>
      <c r="G1607" s="125">
        <v>9</v>
      </c>
    </row>
    <row r="1608" spans="1:7" s="125" customFormat="1" ht="30">
      <c r="A1608" s="145" t="s">
        <v>3564</v>
      </c>
      <c r="B1608" s="146" t="s">
        <v>3565</v>
      </c>
      <c r="C1608" s="147" t="s">
        <v>112</v>
      </c>
      <c r="D1608" s="148">
        <v>688.98</v>
      </c>
      <c r="E1608" s="148">
        <v>21</v>
      </c>
      <c r="F1608" s="148">
        <v>709.98</v>
      </c>
      <c r="G1608" s="125">
        <v>9</v>
      </c>
    </row>
    <row r="1609" spans="1:7" s="125" customFormat="1" ht="30">
      <c r="A1609" s="145" t="s">
        <v>3566</v>
      </c>
      <c r="B1609" s="146" t="s">
        <v>3567</v>
      </c>
      <c r="C1609" s="147" t="s">
        <v>24</v>
      </c>
      <c r="D1609" s="148">
        <v>25.69</v>
      </c>
      <c r="E1609" s="148">
        <v>3.35</v>
      </c>
      <c r="F1609" s="148">
        <v>29.04</v>
      </c>
      <c r="G1609" s="125">
        <v>9</v>
      </c>
    </row>
    <row r="1610" spans="1:7" s="125" customFormat="1" ht="30">
      <c r="A1610" s="145" t="s">
        <v>3568</v>
      </c>
      <c r="B1610" s="146" t="s">
        <v>3569</v>
      </c>
      <c r="C1610" s="147" t="s">
        <v>24</v>
      </c>
      <c r="D1610" s="148">
        <v>611.89</v>
      </c>
      <c r="E1610" s="148">
        <v>4.1900000000000004</v>
      </c>
      <c r="F1610" s="148">
        <v>616.08000000000004</v>
      </c>
      <c r="G1610" s="125">
        <v>9</v>
      </c>
    </row>
    <row r="1611" spans="1:7" s="125" customFormat="1">
      <c r="A1611" s="145" t="s">
        <v>3570</v>
      </c>
      <c r="B1611" s="146" t="s">
        <v>3571</v>
      </c>
      <c r="C1611" s="147" t="s">
        <v>24</v>
      </c>
      <c r="D1611" s="148">
        <v>147.26</v>
      </c>
      <c r="E1611" s="148">
        <v>72.010000000000005</v>
      </c>
      <c r="F1611" s="148">
        <v>219.27</v>
      </c>
      <c r="G1611" s="125">
        <v>9</v>
      </c>
    </row>
    <row r="1612" spans="1:7" s="125" customFormat="1" ht="30">
      <c r="A1612" s="145" t="s">
        <v>3572</v>
      </c>
      <c r="B1612" s="146" t="s">
        <v>3573</v>
      </c>
      <c r="C1612" s="147" t="s">
        <v>24</v>
      </c>
      <c r="D1612" s="148">
        <v>284.52</v>
      </c>
      <c r="E1612" s="148">
        <v>164.6</v>
      </c>
      <c r="F1612" s="148">
        <v>449.12</v>
      </c>
      <c r="G1612" s="125">
        <v>9</v>
      </c>
    </row>
    <row r="1613" spans="1:7" s="125" customFormat="1" ht="30">
      <c r="A1613" s="145" t="s">
        <v>3574</v>
      </c>
      <c r="B1613" s="146" t="s">
        <v>3575</v>
      </c>
      <c r="C1613" s="147" t="s">
        <v>24</v>
      </c>
      <c r="D1613" s="148">
        <v>205.2</v>
      </c>
      <c r="E1613" s="148">
        <v>18.559999999999999</v>
      </c>
      <c r="F1613" s="148">
        <v>223.76</v>
      </c>
      <c r="G1613" s="125">
        <v>9</v>
      </c>
    </row>
    <row r="1614" spans="1:7" s="125" customFormat="1" ht="30">
      <c r="A1614" s="145" t="s">
        <v>3576</v>
      </c>
      <c r="B1614" s="146" t="s">
        <v>3577</v>
      </c>
      <c r="C1614" s="147" t="s">
        <v>24</v>
      </c>
      <c r="D1614" s="148">
        <v>21.12</v>
      </c>
      <c r="E1614" s="148">
        <v>3.35</v>
      </c>
      <c r="F1614" s="148">
        <v>24.47</v>
      </c>
      <c r="G1614" s="125">
        <v>9</v>
      </c>
    </row>
    <row r="1615" spans="1:7" s="125" customFormat="1">
      <c r="A1615" s="145" t="s">
        <v>3578</v>
      </c>
      <c r="B1615" s="146" t="s">
        <v>3579</v>
      </c>
      <c r="C1615" s="147"/>
      <c r="D1615" s="148"/>
      <c r="E1615" s="148"/>
      <c r="F1615" s="148"/>
      <c r="G1615" s="125">
        <v>5</v>
      </c>
    </row>
    <row r="1616" spans="1:7" s="125" customFormat="1" ht="30">
      <c r="A1616" s="145" t="s">
        <v>3580</v>
      </c>
      <c r="B1616" s="146" t="s">
        <v>3581</v>
      </c>
      <c r="C1616" s="147" t="s">
        <v>24</v>
      </c>
      <c r="D1616" s="148">
        <v>772.57</v>
      </c>
      <c r="E1616" s="148">
        <v>4.1900000000000004</v>
      </c>
      <c r="F1616" s="148">
        <v>776.76</v>
      </c>
      <c r="G1616" s="125">
        <v>9</v>
      </c>
    </row>
    <row r="1617" spans="1:7" s="125" customFormat="1" ht="30">
      <c r="A1617" s="145" t="s">
        <v>3582</v>
      </c>
      <c r="B1617" s="146" t="s">
        <v>3583</v>
      </c>
      <c r="C1617" s="147" t="s">
        <v>24</v>
      </c>
      <c r="D1617" s="148">
        <v>1353.16</v>
      </c>
      <c r="E1617" s="148">
        <v>58.74</v>
      </c>
      <c r="F1617" s="148">
        <v>1411.9</v>
      </c>
      <c r="G1617" s="125">
        <v>9</v>
      </c>
    </row>
    <row r="1618" spans="1:7" s="125" customFormat="1" ht="30">
      <c r="A1618" s="145" t="s">
        <v>3584</v>
      </c>
      <c r="B1618" s="146" t="s">
        <v>3585</v>
      </c>
      <c r="C1618" s="147" t="s">
        <v>24</v>
      </c>
      <c r="D1618" s="148">
        <v>3190.47</v>
      </c>
      <c r="E1618" s="148">
        <v>301.88</v>
      </c>
      <c r="F1618" s="148">
        <v>3492.35</v>
      </c>
      <c r="G1618" s="125">
        <v>9</v>
      </c>
    </row>
    <row r="1619" spans="1:7" s="125" customFormat="1" ht="30">
      <c r="A1619" s="145" t="s">
        <v>3586</v>
      </c>
      <c r="B1619" s="146" t="s">
        <v>3587</v>
      </c>
      <c r="C1619" s="147" t="s">
        <v>24</v>
      </c>
      <c r="D1619" s="148">
        <v>940.05</v>
      </c>
      <c r="E1619" s="148">
        <v>50.37</v>
      </c>
      <c r="F1619" s="148">
        <v>990.42</v>
      </c>
      <c r="G1619" s="125">
        <v>9</v>
      </c>
    </row>
    <row r="1620" spans="1:7" s="125" customFormat="1">
      <c r="A1620" s="145" t="s">
        <v>3588</v>
      </c>
      <c r="B1620" s="146" t="s">
        <v>3589</v>
      </c>
      <c r="C1620" s="147"/>
      <c r="D1620" s="148"/>
      <c r="E1620" s="148"/>
      <c r="F1620" s="148"/>
      <c r="G1620" s="125">
        <v>5</v>
      </c>
    </row>
    <row r="1621" spans="1:7" s="125" customFormat="1" ht="30">
      <c r="A1621" s="145" t="s">
        <v>3590</v>
      </c>
      <c r="B1621" s="146" t="s">
        <v>3591</v>
      </c>
      <c r="C1621" s="147" t="s">
        <v>112</v>
      </c>
      <c r="D1621" s="148">
        <v>121663.95</v>
      </c>
      <c r="E1621" s="148"/>
      <c r="F1621" s="148">
        <v>121663.95</v>
      </c>
      <c r="G1621" s="125">
        <v>9</v>
      </c>
    </row>
    <row r="1622" spans="1:7" s="125" customFormat="1" ht="30">
      <c r="A1622" s="145" t="s">
        <v>3592</v>
      </c>
      <c r="B1622" s="146" t="s">
        <v>3593</v>
      </c>
      <c r="C1622" s="147" t="s">
        <v>112</v>
      </c>
      <c r="D1622" s="148">
        <v>140840.22</v>
      </c>
      <c r="E1622" s="148"/>
      <c r="F1622" s="148">
        <v>140840.22</v>
      </c>
      <c r="G1622" s="125">
        <v>9</v>
      </c>
    </row>
    <row r="1623" spans="1:7" s="125" customFormat="1" ht="30">
      <c r="A1623" s="145" t="s">
        <v>3594</v>
      </c>
      <c r="B1623" s="146" t="s">
        <v>3595</v>
      </c>
      <c r="C1623" s="147" t="s">
        <v>112</v>
      </c>
      <c r="D1623" s="148">
        <v>47430.55</v>
      </c>
      <c r="E1623" s="148"/>
      <c r="F1623" s="148">
        <v>47430.55</v>
      </c>
      <c r="G1623" s="125">
        <v>9</v>
      </c>
    </row>
    <row r="1624" spans="1:7" s="125" customFormat="1" ht="30">
      <c r="A1624" s="145" t="s">
        <v>3596</v>
      </c>
      <c r="B1624" s="146" t="s">
        <v>3597</v>
      </c>
      <c r="C1624" s="147" t="s">
        <v>112</v>
      </c>
      <c r="D1624" s="148">
        <v>44169.73</v>
      </c>
      <c r="E1624" s="148"/>
      <c r="F1624" s="148">
        <v>44169.73</v>
      </c>
      <c r="G1624" s="125">
        <v>9</v>
      </c>
    </row>
    <row r="1625" spans="1:7" s="125" customFormat="1">
      <c r="A1625" s="145" t="s">
        <v>3598</v>
      </c>
      <c r="B1625" s="146" t="s">
        <v>3599</v>
      </c>
      <c r="C1625" s="147"/>
      <c r="D1625" s="148"/>
      <c r="E1625" s="148"/>
      <c r="F1625" s="148"/>
      <c r="G1625" s="125">
        <v>2</v>
      </c>
    </row>
    <row r="1626" spans="1:7" s="125" customFormat="1">
      <c r="A1626" s="145" t="s">
        <v>3600</v>
      </c>
      <c r="B1626" s="146" t="s">
        <v>3601</v>
      </c>
      <c r="C1626" s="147"/>
      <c r="D1626" s="148"/>
      <c r="E1626" s="148"/>
      <c r="F1626" s="148"/>
      <c r="G1626" s="125">
        <v>5</v>
      </c>
    </row>
    <row r="1627" spans="1:7" s="125" customFormat="1">
      <c r="A1627" s="145" t="s">
        <v>3602</v>
      </c>
      <c r="B1627" s="146" t="s">
        <v>3603</v>
      </c>
      <c r="C1627" s="147" t="s">
        <v>216</v>
      </c>
      <c r="D1627" s="148">
        <v>19.57</v>
      </c>
      <c r="E1627" s="148">
        <v>3.35</v>
      </c>
      <c r="F1627" s="148">
        <v>22.92</v>
      </c>
      <c r="G1627" s="125">
        <v>9</v>
      </c>
    </row>
    <row r="1628" spans="1:7" s="125" customFormat="1">
      <c r="A1628" s="145" t="s">
        <v>3604</v>
      </c>
      <c r="B1628" s="146" t="s">
        <v>3605</v>
      </c>
      <c r="C1628" s="147" t="s">
        <v>216</v>
      </c>
      <c r="D1628" s="148">
        <v>24.79</v>
      </c>
      <c r="E1628" s="148">
        <v>3.35</v>
      </c>
      <c r="F1628" s="148">
        <v>28.14</v>
      </c>
      <c r="G1628" s="125">
        <v>9</v>
      </c>
    </row>
    <row r="1629" spans="1:7" s="125" customFormat="1">
      <c r="A1629" s="145" t="s">
        <v>3606</v>
      </c>
      <c r="B1629" s="146" t="s">
        <v>3607</v>
      </c>
      <c r="C1629" s="147" t="s">
        <v>521</v>
      </c>
      <c r="D1629" s="148">
        <v>404.84</v>
      </c>
      <c r="E1629" s="148">
        <v>46.9</v>
      </c>
      <c r="F1629" s="148">
        <v>451.74</v>
      </c>
      <c r="G1629" s="125">
        <v>9</v>
      </c>
    </row>
    <row r="1630" spans="1:7" s="125" customFormat="1" ht="30">
      <c r="A1630" s="145" t="s">
        <v>3608</v>
      </c>
      <c r="B1630" s="146" t="s">
        <v>3609</v>
      </c>
      <c r="C1630" s="147" t="s">
        <v>216</v>
      </c>
      <c r="D1630" s="148">
        <v>122.7</v>
      </c>
      <c r="E1630" s="148">
        <v>6.16</v>
      </c>
      <c r="F1630" s="148">
        <v>128.86000000000001</v>
      </c>
      <c r="G1630" s="125">
        <v>9</v>
      </c>
    </row>
    <row r="1631" spans="1:7" s="125" customFormat="1" ht="30">
      <c r="A1631" s="145" t="s">
        <v>3610</v>
      </c>
      <c r="B1631" s="146" t="s">
        <v>3611</v>
      </c>
      <c r="C1631" s="147" t="s">
        <v>216</v>
      </c>
      <c r="D1631" s="148">
        <v>18.649999999999999</v>
      </c>
      <c r="E1631" s="148">
        <v>9.1</v>
      </c>
      <c r="F1631" s="148">
        <v>27.75</v>
      </c>
      <c r="G1631" s="125">
        <v>9</v>
      </c>
    </row>
    <row r="1632" spans="1:7" s="125" customFormat="1" ht="30">
      <c r="A1632" s="145" t="s">
        <v>3612</v>
      </c>
      <c r="B1632" s="146" t="s">
        <v>3613</v>
      </c>
      <c r="C1632" s="147" t="s">
        <v>216</v>
      </c>
      <c r="D1632" s="148">
        <v>80.92</v>
      </c>
      <c r="E1632" s="148"/>
      <c r="F1632" s="148">
        <v>80.92</v>
      </c>
      <c r="G1632" s="125">
        <v>9</v>
      </c>
    </row>
    <row r="1633" spans="1:7" s="125" customFormat="1" ht="30">
      <c r="A1633" s="145" t="s">
        <v>3614</v>
      </c>
      <c r="B1633" s="146" t="s">
        <v>3615</v>
      </c>
      <c r="C1633" s="147" t="s">
        <v>216</v>
      </c>
      <c r="D1633" s="148">
        <v>806.86</v>
      </c>
      <c r="E1633" s="148"/>
      <c r="F1633" s="148">
        <v>806.86</v>
      </c>
      <c r="G1633" s="125">
        <v>9</v>
      </c>
    </row>
    <row r="1634" spans="1:7" s="125" customFormat="1" ht="30">
      <c r="A1634" s="145" t="s">
        <v>3616</v>
      </c>
      <c r="B1634" s="146" t="s">
        <v>3617</v>
      </c>
      <c r="C1634" s="147" t="s">
        <v>216</v>
      </c>
      <c r="D1634" s="148">
        <v>93.78</v>
      </c>
      <c r="E1634" s="148">
        <v>25.19</v>
      </c>
      <c r="F1634" s="148">
        <v>118.97</v>
      </c>
      <c r="G1634" s="125">
        <v>9</v>
      </c>
    </row>
    <row r="1635" spans="1:7" s="125" customFormat="1" ht="45">
      <c r="A1635" s="145" t="s">
        <v>3618</v>
      </c>
      <c r="B1635" s="146" t="s">
        <v>3619</v>
      </c>
      <c r="C1635" s="147" t="s">
        <v>216</v>
      </c>
      <c r="D1635" s="148">
        <v>387.47</v>
      </c>
      <c r="E1635" s="148"/>
      <c r="F1635" s="148">
        <v>387.47</v>
      </c>
      <c r="G1635" s="125">
        <v>9</v>
      </c>
    </row>
    <row r="1636" spans="1:7" s="125" customFormat="1">
      <c r="A1636" s="145" t="s">
        <v>3620</v>
      </c>
      <c r="B1636" s="146" t="s">
        <v>3621</v>
      </c>
      <c r="C1636" s="147"/>
      <c r="D1636" s="148"/>
      <c r="E1636" s="148"/>
      <c r="F1636" s="148"/>
      <c r="G1636" s="125">
        <v>5</v>
      </c>
    </row>
    <row r="1637" spans="1:7" s="125" customFormat="1">
      <c r="A1637" s="145" t="s">
        <v>3622</v>
      </c>
      <c r="B1637" s="146" t="s">
        <v>3623</v>
      </c>
      <c r="C1637" s="147" t="s">
        <v>31</v>
      </c>
      <c r="D1637" s="148">
        <v>1.57</v>
      </c>
      <c r="E1637" s="148">
        <v>6.31</v>
      </c>
      <c r="F1637" s="148">
        <v>7.88</v>
      </c>
      <c r="G1637" s="125">
        <v>9</v>
      </c>
    </row>
    <row r="1638" spans="1:7" s="125" customFormat="1">
      <c r="A1638" s="145" t="s">
        <v>3624</v>
      </c>
      <c r="B1638" s="146" t="s">
        <v>3625</v>
      </c>
      <c r="C1638" s="147" t="s">
        <v>31</v>
      </c>
      <c r="D1638" s="148">
        <v>75.790000000000006</v>
      </c>
      <c r="E1638" s="148">
        <v>6.31</v>
      </c>
      <c r="F1638" s="148">
        <v>82.1</v>
      </c>
      <c r="G1638" s="125">
        <v>9</v>
      </c>
    </row>
    <row r="1639" spans="1:7" s="125" customFormat="1" ht="30">
      <c r="A1639" s="145" t="s">
        <v>3626</v>
      </c>
      <c r="B1639" s="146" t="s">
        <v>3627</v>
      </c>
      <c r="C1639" s="147" t="s">
        <v>31</v>
      </c>
      <c r="D1639" s="148">
        <v>5.74</v>
      </c>
      <c r="E1639" s="148">
        <v>2.5499999999999998</v>
      </c>
      <c r="F1639" s="148">
        <v>8.2899999999999991</v>
      </c>
      <c r="G1639" s="125">
        <v>9</v>
      </c>
    </row>
    <row r="1640" spans="1:7" s="125" customFormat="1">
      <c r="A1640" s="145" t="s">
        <v>3628</v>
      </c>
      <c r="B1640" s="146" t="s">
        <v>3629</v>
      </c>
      <c r="C1640" s="147" t="s">
        <v>3630</v>
      </c>
      <c r="D1640" s="148">
        <v>0.14000000000000001</v>
      </c>
      <c r="E1640" s="148">
        <v>0.05</v>
      </c>
      <c r="F1640" s="148">
        <v>0.19</v>
      </c>
      <c r="G1640" s="125">
        <v>9</v>
      </c>
    </row>
    <row r="1641" spans="1:7" s="125" customFormat="1">
      <c r="A1641" s="145" t="s">
        <v>3631</v>
      </c>
      <c r="B1641" s="146" t="s">
        <v>3632</v>
      </c>
      <c r="C1641" s="147" t="s">
        <v>31</v>
      </c>
      <c r="D1641" s="148">
        <v>6.06</v>
      </c>
      <c r="E1641" s="148">
        <v>4.07</v>
      </c>
      <c r="F1641" s="148">
        <v>10.130000000000001</v>
      </c>
      <c r="G1641" s="125">
        <v>9</v>
      </c>
    </row>
    <row r="1642" spans="1:7" s="125" customFormat="1">
      <c r="A1642" s="145" t="s">
        <v>3633</v>
      </c>
      <c r="B1642" s="146" t="s">
        <v>3634</v>
      </c>
      <c r="C1642" s="147" t="s">
        <v>3630</v>
      </c>
      <c r="D1642" s="148">
        <v>0.19</v>
      </c>
      <c r="E1642" s="148">
        <v>0.1</v>
      </c>
      <c r="F1642" s="148">
        <v>0.28999999999999998</v>
      </c>
      <c r="G1642" s="125">
        <v>9</v>
      </c>
    </row>
    <row r="1643" spans="1:7" s="125" customFormat="1" ht="30">
      <c r="A1643" s="145" t="s">
        <v>3635</v>
      </c>
      <c r="B1643" s="146" t="s">
        <v>3636</v>
      </c>
      <c r="C1643" s="147" t="s">
        <v>31</v>
      </c>
      <c r="D1643" s="148">
        <v>291.88</v>
      </c>
      <c r="E1643" s="148">
        <v>3.72</v>
      </c>
      <c r="F1643" s="148">
        <v>295.60000000000002</v>
      </c>
      <c r="G1643" s="125">
        <v>9</v>
      </c>
    </row>
    <row r="1644" spans="1:7" s="125" customFormat="1" ht="30">
      <c r="A1644" s="145" t="s">
        <v>3637</v>
      </c>
      <c r="B1644" s="146" t="s">
        <v>3638</v>
      </c>
      <c r="C1644" s="147" t="s">
        <v>31</v>
      </c>
      <c r="D1644" s="148">
        <v>249.02</v>
      </c>
      <c r="E1644" s="148">
        <v>3.72</v>
      </c>
      <c r="F1644" s="148">
        <v>252.74</v>
      </c>
      <c r="G1644" s="125">
        <v>9</v>
      </c>
    </row>
    <row r="1645" spans="1:7" s="125" customFormat="1" ht="45">
      <c r="A1645" s="145" t="s">
        <v>3639</v>
      </c>
      <c r="B1645" s="146" t="s">
        <v>3640</v>
      </c>
      <c r="C1645" s="147" t="s">
        <v>31</v>
      </c>
      <c r="D1645" s="148">
        <v>172.33</v>
      </c>
      <c r="E1645" s="148">
        <v>3.72</v>
      </c>
      <c r="F1645" s="148">
        <v>176.05</v>
      </c>
      <c r="G1645" s="125">
        <v>9</v>
      </c>
    </row>
    <row r="1646" spans="1:7" s="125" customFormat="1" ht="45">
      <c r="A1646" s="145" t="s">
        <v>3641</v>
      </c>
      <c r="B1646" s="146" t="s">
        <v>3642</v>
      </c>
      <c r="C1646" s="147" t="s">
        <v>31</v>
      </c>
      <c r="D1646" s="148">
        <v>148.12</v>
      </c>
      <c r="E1646" s="148">
        <v>3.72</v>
      </c>
      <c r="F1646" s="148">
        <v>151.84</v>
      </c>
      <c r="G1646" s="125">
        <v>9</v>
      </c>
    </row>
    <row r="1647" spans="1:7" s="125" customFormat="1">
      <c r="A1647" s="145" t="s">
        <v>3643</v>
      </c>
      <c r="B1647" s="146" t="s">
        <v>3644</v>
      </c>
      <c r="C1647" s="147"/>
      <c r="D1647" s="148"/>
      <c r="E1647" s="148"/>
      <c r="F1647" s="148"/>
      <c r="G1647" s="125">
        <v>5</v>
      </c>
    </row>
    <row r="1648" spans="1:7" s="125" customFormat="1" ht="30">
      <c r="A1648" s="145" t="s">
        <v>3645</v>
      </c>
      <c r="B1648" s="146" t="s">
        <v>3646</v>
      </c>
      <c r="C1648" s="147" t="s">
        <v>216</v>
      </c>
      <c r="D1648" s="148">
        <v>9.6999999999999993</v>
      </c>
      <c r="E1648" s="148">
        <v>2.5099999999999998</v>
      </c>
      <c r="F1648" s="148">
        <v>12.21</v>
      </c>
      <c r="G1648" s="125">
        <v>9</v>
      </c>
    </row>
    <row r="1649" spans="1:7" s="125" customFormat="1" ht="30">
      <c r="A1649" s="145" t="s">
        <v>3647</v>
      </c>
      <c r="B1649" s="146" t="s">
        <v>3648</v>
      </c>
      <c r="C1649" s="147" t="s">
        <v>216</v>
      </c>
      <c r="D1649" s="148">
        <v>16.82</v>
      </c>
      <c r="E1649" s="148">
        <v>2.5099999999999998</v>
      </c>
      <c r="F1649" s="148">
        <v>19.329999999999998</v>
      </c>
      <c r="G1649" s="125">
        <v>9</v>
      </c>
    </row>
    <row r="1650" spans="1:7" s="125" customFormat="1">
      <c r="A1650" s="145" t="s">
        <v>3649</v>
      </c>
      <c r="B1650" s="146" t="s">
        <v>3650</v>
      </c>
      <c r="C1650" s="147" t="s">
        <v>31</v>
      </c>
      <c r="D1650" s="148">
        <v>49.68</v>
      </c>
      <c r="E1650" s="148">
        <v>17.25</v>
      </c>
      <c r="F1650" s="148">
        <v>66.930000000000007</v>
      </c>
      <c r="G1650" s="125">
        <v>9</v>
      </c>
    </row>
    <row r="1651" spans="1:7" s="125" customFormat="1">
      <c r="A1651" s="145" t="s">
        <v>3651</v>
      </c>
      <c r="B1651" s="146" t="s">
        <v>3652</v>
      </c>
      <c r="C1651" s="147" t="s">
        <v>31</v>
      </c>
      <c r="D1651" s="148">
        <v>102.09</v>
      </c>
      <c r="E1651" s="148">
        <v>17.25</v>
      </c>
      <c r="F1651" s="148">
        <v>119.34</v>
      </c>
      <c r="G1651" s="125">
        <v>9</v>
      </c>
    </row>
    <row r="1652" spans="1:7" s="125" customFormat="1" ht="30">
      <c r="A1652" s="145" t="s">
        <v>3653</v>
      </c>
      <c r="B1652" s="146" t="s">
        <v>3654</v>
      </c>
      <c r="C1652" s="147" t="s">
        <v>31</v>
      </c>
      <c r="D1652" s="148">
        <v>164.73</v>
      </c>
      <c r="E1652" s="148"/>
      <c r="F1652" s="148">
        <v>164.73</v>
      </c>
      <c r="G1652" s="125">
        <v>9</v>
      </c>
    </row>
    <row r="1653" spans="1:7" s="125" customFormat="1" ht="30">
      <c r="A1653" s="145" t="s">
        <v>3655</v>
      </c>
      <c r="B1653" s="146" t="s">
        <v>3656</v>
      </c>
      <c r="C1653" s="147" t="s">
        <v>31</v>
      </c>
      <c r="D1653" s="148">
        <v>322.61</v>
      </c>
      <c r="E1653" s="148"/>
      <c r="F1653" s="148">
        <v>322.61</v>
      </c>
      <c r="G1653" s="125">
        <v>9</v>
      </c>
    </row>
    <row r="1654" spans="1:7" s="125" customFormat="1" ht="30">
      <c r="A1654" s="145" t="s">
        <v>3657</v>
      </c>
      <c r="B1654" s="146" t="s">
        <v>3658</v>
      </c>
      <c r="C1654" s="147" t="s">
        <v>31</v>
      </c>
      <c r="D1654" s="148">
        <v>725.12</v>
      </c>
      <c r="E1654" s="148">
        <v>8.3800000000000008</v>
      </c>
      <c r="F1654" s="148">
        <v>733.5</v>
      </c>
      <c r="G1654" s="125">
        <v>9</v>
      </c>
    </row>
    <row r="1655" spans="1:7" s="125" customFormat="1" ht="30">
      <c r="A1655" s="145" t="s">
        <v>3659</v>
      </c>
      <c r="B1655" s="146" t="s">
        <v>3660</v>
      </c>
      <c r="C1655" s="147" t="s">
        <v>31</v>
      </c>
      <c r="D1655" s="148">
        <v>990.35</v>
      </c>
      <c r="E1655" s="148">
        <v>8.3800000000000008</v>
      </c>
      <c r="F1655" s="148">
        <v>998.73</v>
      </c>
      <c r="G1655" s="125">
        <v>9</v>
      </c>
    </row>
    <row r="1656" spans="1:7" s="125" customFormat="1">
      <c r="A1656" s="145" t="s">
        <v>3661</v>
      </c>
      <c r="B1656" s="146" t="s">
        <v>3662</v>
      </c>
      <c r="C1656" s="147" t="s">
        <v>31</v>
      </c>
      <c r="D1656" s="148">
        <v>224</v>
      </c>
      <c r="E1656" s="148"/>
      <c r="F1656" s="148">
        <v>224</v>
      </c>
      <c r="G1656" s="125">
        <v>9</v>
      </c>
    </row>
    <row r="1657" spans="1:7" s="125" customFormat="1">
      <c r="A1657" s="145" t="s">
        <v>3663</v>
      </c>
      <c r="B1657" s="146" t="s">
        <v>3664</v>
      </c>
      <c r="C1657" s="147"/>
      <c r="D1657" s="148"/>
      <c r="E1657" s="148"/>
      <c r="F1657" s="148"/>
      <c r="G1657" s="125">
        <v>5</v>
      </c>
    </row>
    <row r="1658" spans="1:7" s="125" customFormat="1">
      <c r="A1658" s="145" t="s">
        <v>3665</v>
      </c>
      <c r="B1658" s="146" t="s">
        <v>3666</v>
      </c>
      <c r="C1658" s="147" t="s">
        <v>145</v>
      </c>
      <c r="D1658" s="148">
        <v>11.37</v>
      </c>
      <c r="E1658" s="148">
        <v>11.14</v>
      </c>
      <c r="F1658" s="148">
        <v>22.51</v>
      </c>
      <c r="G1658" s="125">
        <v>9</v>
      </c>
    </row>
    <row r="1659" spans="1:7" s="125" customFormat="1">
      <c r="A1659" s="145" t="s">
        <v>3667</v>
      </c>
      <c r="B1659" s="146" t="s">
        <v>3668</v>
      </c>
      <c r="C1659" s="147" t="s">
        <v>3669</v>
      </c>
      <c r="D1659" s="148">
        <v>126.96</v>
      </c>
      <c r="E1659" s="148">
        <v>7.42</v>
      </c>
      <c r="F1659" s="148">
        <v>134.38</v>
      </c>
      <c r="G1659" s="125">
        <v>9</v>
      </c>
    </row>
    <row r="1660" spans="1:7" s="125" customFormat="1">
      <c r="A1660" s="145" t="s">
        <v>3670</v>
      </c>
      <c r="B1660" s="146" t="s">
        <v>3671</v>
      </c>
      <c r="C1660" s="147"/>
      <c r="D1660" s="148"/>
      <c r="E1660" s="148"/>
      <c r="F1660" s="148"/>
      <c r="G1660" s="125">
        <v>5</v>
      </c>
    </row>
    <row r="1661" spans="1:7" s="125" customFormat="1" ht="30">
      <c r="A1661" s="145" t="s">
        <v>33</v>
      </c>
      <c r="B1661" s="146" t="s">
        <v>3672</v>
      </c>
      <c r="C1661" s="147" t="s">
        <v>31</v>
      </c>
      <c r="D1661" s="148">
        <v>4.0999999999999996</v>
      </c>
      <c r="E1661" s="148">
        <v>2.31</v>
      </c>
      <c r="F1661" s="148">
        <v>6.41</v>
      </c>
      <c r="G1661" s="125">
        <v>9</v>
      </c>
    </row>
    <row r="1662" spans="1:7" s="125" customFormat="1" ht="30">
      <c r="A1662" s="145" t="s">
        <v>185</v>
      </c>
      <c r="B1662" s="146" t="s">
        <v>3673</v>
      </c>
      <c r="C1662" s="147" t="s">
        <v>31</v>
      </c>
      <c r="D1662" s="148">
        <v>8.2100000000000009</v>
      </c>
      <c r="E1662" s="148">
        <v>4.62</v>
      </c>
      <c r="F1662" s="148">
        <v>12.83</v>
      </c>
      <c r="G1662" s="125">
        <v>9</v>
      </c>
    </row>
    <row r="1663" spans="1:7" s="125" customFormat="1" ht="30">
      <c r="A1663" s="145" t="s">
        <v>3674</v>
      </c>
      <c r="B1663" s="146" t="s">
        <v>3675</v>
      </c>
      <c r="C1663" s="147" t="s">
        <v>31</v>
      </c>
      <c r="D1663" s="148">
        <v>12.33</v>
      </c>
      <c r="E1663" s="148">
        <v>6.93</v>
      </c>
      <c r="F1663" s="148">
        <v>19.260000000000002</v>
      </c>
      <c r="G1663" s="125">
        <v>9</v>
      </c>
    </row>
    <row r="1664" spans="1:7" s="125" customFormat="1" ht="30">
      <c r="A1664" s="145" t="s">
        <v>3676</v>
      </c>
      <c r="B1664" s="146" t="s">
        <v>3677</v>
      </c>
      <c r="C1664" s="147" t="s">
        <v>31</v>
      </c>
      <c r="D1664" s="148">
        <v>16.45</v>
      </c>
      <c r="E1664" s="148">
        <v>9.25</v>
      </c>
      <c r="F1664" s="148">
        <v>25.7</v>
      </c>
      <c r="G1664" s="125">
        <v>9</v>
      </c>
    </row>
    <row r="1665" spans="1:7" s="125" customFormat="1" ht="30">
      <c r="A1665" s="145" t="s">
        <v>3678</v>
      </c>
      <c r="B1665" s="146" t="s">
        <v>3679</v>
      </c>
      <c r="C1665" s="147" t="s">
        <v>31</v>
      </c>
      <c r="D1665" s="148">
        <v>24.69</v>
      </c>
      <c r="E1665" s="148">
        <v>13.87</v>
      </c>
      <c r="F1665" s="148">
        <v>38.56</v>
      </c>
      <c r="G1665" s="125">
        <v>9</v>
      </c>
    </row>
    <row r="1666" spans="1:7" s="125" customFormat="1" ht="30">
      <c r="A1666" s="145" t="s">
        <v>3680</v>
      </c>
      <c r="B1666" s="146" t="s">
        <v>3681</v>
      </c>
      <c r="C1666" s="147" t="s">
        <v>31</v>
      </c>
      <c r="D1666" s="148">
        <v>24.43</v>
      </c>
      <c r="E1666" s="148">
        <v>1.4</v>
      </c>
      <c r="F1666" s="148">
        <v>25.83</v>
      </c>
      <c r="G1666" s="125">
        <v>9</v>
      </c>
    </row>
    <row r="1667" spans="1:7" s="125" customFormat="1" ht="30">
      <c r="A1667" s="145" t="s">
        <v>3682</v>
      </c>
      <c r="B1667" s="146" t="s">
        <v>3683</v>
      </c>
      <c r="C1667" s="147" t="s">
        <v>31</v>
      </c>
      <c r="D1667" s="148">
        <v>44.06</v>
      </c>
      <c r="E1667" s="148">
        <v>1.95</v>
      </c>
      <c r="F1667" s="148">
        <v>46.01</v>
      </c>
      <c r="G1667" s="125">
        <v>9</v>
      </c>
    </row>
    <row r="1668" spans="1:7" s="125" customFormat="1" ht="30">
      <c r="A1668" s="145" t="s">
        <v>3684</v>
      </c>
      <c r="B1668" s="146" t="s">
        <v>3685</v>
      </c>
      <c r="C1668" s="147" t="s">
        <v>31</v>
      </c>
      <c r="D1668" s="148">
        <v>69.709999999999994</v>
      </c>
      <c r="E1668" s="148">
        <v>2.5099999999999998</v>
      </c>
      <c r="F1668" s="148">
        <v>72.22</v>
      </c>
      <c r="G1668" s="125">
        <v>9</v>
      </c>
    </row>
    <row r="1669" spans="1:7" s="125" customFormat="1">
      <c r="A1669" s="145" t="s">
        <v>3686</v>
      </c>
      <c r="B1669" s="146" t="s">
        <v>3687</v>
      </c>
      <c r="C1669" s="147"/>
      <c r="D1669" s="148"/>
      <c r="E1669" s="148"/>
      <c r="F1669" s="148"/>
      <c r="G1669" s="125">
        <v>5</v>
      </c>
    </row>
    <row r="1670" spans="1:7" s="125" customFormat="1">
      <c r="A1670" s="145" t="s">
        <v>3688</v>
      </c>
      <c r="B1670" s="146" t="s">
        <v>3689</v>
      </c>
      <c r="C1670" s="147" t="s">
        <v>216</v>
      </c>
      <c r="D1670" s="148">
        <v>35.520000000000003</v>
      </c>
      <c r="E1670" s="148">
        <v>9.66</v>
      </c>
      <c r="F1670" s="148">
        <v>45.18</v>
      </c>
      <c r="G1670" s="125">
        <v>9</v>
      </c>
    </row>
    <row r="1671" spans="1:7" s="125" customFormat="1" ht="30">
      <c r="A1671" s="145" t="s">
        <v>3690</v>
      </c>
      <c r="B1671" s="146" t="s">
        <v>3691</v>
      </c>
      <c r="C1671" s="147" t="s">
        <v>31</v>
      </c>
      <c r="D1671" s="148">
        <v>1.21</v>
      </c>
      <c r="E1671" s="148">
        <v>9.66</v>
      </c>
      <c r="F1671" s="148">
        <v>10.87</v>
      </c>
      <c r="G1671" s="125">
        <v>9</v>
      </c>
    </row>
    <row r="1672" spans="1:7" s="125" customFormat="1" ht="30">
      <c r="A1672" s="145" t="s">
        <v>3692</v>
      </c>
      <c r="B1672" s="146" t="s">
        <v>3693</v>
      </c>
      <c r="C1672" s="147" t="s">
        <v>31</v>
      </c>
      <c r="D1672" s="148">
        <v>1.54</v>
      </c>
      <c r="E1672" s="148">
        <v>9.66</v>
      </c>
      <c r="F1672" s="148">
        <v>11.2</v>
      </c>
      <c r="G1672" s="125">
        <v>9</v>
      </c>
    </row>
    <row r="1673" spans="1:7" s="125" customFormat="1" ht="30">
      <c r="A1673" s="145" t="s">
        <v>3694</v>
      </c>
      <c r="B1673" s="146" t="s">
        <v>3695</v>
      </c>
      <c r="C1673" s="147" t="s">
        <v>31</v>
      </c>
      <c r="D1673" s="148">
        <v>2.19</v>
      </c>
      <c r="E1673" s="148">
        <v>9.66</v>
      </c>
      <c r="F1673" s="148">
        <v>11.85</v>
      </c>
      <c r="G1673" s="125">
        <v>9</v>
      </c>
    </row>
    <row r="1674" spans="1:7" s="125" customFormat="1" ht="30">
      <c r="A1674" s="145" t="s">
        <v>3696</v>
      </c>
      <c r="B1674" s="146" t="s">
        <v>3697</v>
      </c>
      <c r="C1674" s="147" t="s">
        <v>31</v>
      </c>
      <c r="D1674" s="148">
        <v>2.2799999999999998</v>
      </c>
      <c r="E1674" s="148">
        <v>9.66</v>
      </c>
      <c r="F1674" s="148">
        <v>11.94</v>
      </c>
      <c r="G1674" s="125">
        <v>9</v>
      </c>
    </row>
    <row r="1675" spans="1:7" s="125" customFormat="1" ht="30">
      <c r="A1675" s="145" t="s">
        <v>3698</v>
      </c>
      <c r="B1675" s="146" t="s">
        <v>3699</v>
      </c>
      <c r="C1675" s="147" t="s">
        <v>31</v>
      </c>
      <c r="D1675" s="148">
        <v>4.67</v>
      </c>
      <c r="E1675" s="148">
        <v>9.66</v>
      </c>
      <c r="F1675" s="148">
        <v>14.33</v>
      </c>
      <c r="G1675" s="125">
        <v>9</v>
      </c>
    </row>
    <row r="1676" spans="1:7" s="125" customFormat="1" ht="30">
      <c r="A1676" s="145" t="s">
        <v>3700</v>
      </c>
      <c r="B1676" s="146" t="s">
        <v>3701</v>
      </c>
      <c r="C1676" s="147" t="s">
        <v>31</v>
      </c>
      <c r="D1676" s="148">
        <v>4.97</v>
      </c>
      <c r="E1676" s="148">
        <v>9.66</v>
      </c>
      <c r="F1676" s="148">
        <v>14.63</v>
      </c>
      <c r="G1676" s="125">
        <v>9</v>
      </c>
    </row>
    <row r="1677" spans="1:7" s="125" customFormat="1" ht="30">
      <c r="A1677" s="145" t="s">
        <v>3702</v>
      </c>
      <c r="B1677" s="146" t="s">
        <v>3703</v>
      </c>
      <c r="C1677" s="147" t="s">
        <v>31</v>
      </c>
      <c r="D1677" s="148">
        <v>5.94</v>
      </c>
      <c r="E1677" s="148">
        <v>9.66</v>
      </c>
      <c r="F1677" s="148">
        <v>15.6</v>
      </c>
      <c r="G1677" s="125">
        <v>9</v>
      </c>
    </row>
    <row r="1678" spans="1:7" s="125" customFormat="1" ht="30">
      <c r="A1678" s="145" t="s">
        <v>3704</v>
      </c>
      <c r="B1678" s="146" t="s">
        <v>3705</v>
      </c>
      <c r="C1678" s="147" t="s">
        <v>31</v>
      </c>
      <c r="D1678" s="148">
        <v>6.6</v>
      </c>
      <c r="E1678" s="148">
        <v>9.66</v>
      </c>
      <c r="F1678" s="148">
        <v>16.260000000000002</v>
      </c>
      <c r="G1678" s="125">
        <v>9</v>
      </c>
    </row>
    <row r="1679" spans="1:7" s="125" customFormat="1" ht="30">
      <c r="A1679" s="145" t="s">
        <v>3706</v>
      </c>
      <c r="B1679" s="146" t="s">
        <v>3707</v>
      </c>
      <c r="C1679" s="147" t="s">
        <v>31</v>
      </c>
      <c r="D1679" s="148">
        <v>7.66</v>
      </c>
      <c r="E1679" s="148">
        <v>9.66</v>
      </c>
      <c r="F1679" s="148">
        <v>17.32</v>
      </c>
      <c r="G1679" s="125">
        <v>9</v>
      </c>
    </row>
    <row r="1680" spans="1:7" s="125" customFormat="1" ht="30">
      <c r="A1680" s="145" t="s">
        <v>3708</v>
      </c>
      <c r="B1680" s="146" t="s">
        <v>3709</v>
      </c>
      <c r="C1680" s="147" t="s">
        <v>31</v>
      </c>
      <c r="D1680" s="148">
        <v>8.56</v>
      </c>
      <c r="E1680" s="148">
        <v>9.66</v>
      </c>
      <c r="F1680" s="148">
        <v>18.22</v>
      </c>
      <c r="G1680" s="125">
        <v>9</v>
      </c>
    </row>
    <row r="1681" spans="1:7" s="125" customFormat="1" ht="30">
      <c r="A1681" s="145" t="s">
        <v>3710</v>
      </c>
      <c r="B1681" s="146" t="s">
        <v>3711</v>
      </c>
      <c r="C1681" s="147" t="s">
        <v>31</v>
      </c>
      <c r="D1681" s="148">
        <v>19.57</v>
      </c>
      <c r="E1681" s="148">
        <v>9.66</v>
      </c>
      <c r="F1681" s="148">
        <v>29.23</v>
      </c>
      <c r="G1681" s="125">
        <v>9</v>
      </c>
    </row>
    <row r="1682" spans="1:7" s="125" customFormat="1" ht="30">
      <c r="A1682" s="145" t="s">
        <v>3712</v>
      </c>
      <c r="B1682" s="146" t="s">
        <v>3713</v>
      </c>
      <c r="C1682" s="147" t="s">
        <v>31</v>
      </c>
      <c r="D1682" s="148">
        <v>23.83</v>
      </c>
      <c r="E1682" s="148">
        <v>9.66</v>
      </c>
      <c r="F1682" s="148">
        <v>33.49</v>
      </c>
      <c r="G1682" s="125">
        <v>9</v>
      </c>
    </row>
    <row r="1683" spans="1:7" s="125" customFormat="1" ht="30">
      <c r="A1683" s="145" t="s">
        <v>3714</v>
      </c>
      <c r="B1683" s="146" t="s">
        <v>3715</v>
      </c>
      <c r="C1683" s="147" t="s">
        <v>31</v>
      </c>
      <c r="D1683" s="148">
        <v>26.82</v>
      </c>
      <c r="E1683" s="148">
        <v>9.66</v>
      </c>
      <c r="F1683" s="148">
        <v>36.479999999999997</v>
      </c>
      <c r="G1683" s="125">
        <v>9</v>
      </c>
    </row>
    <row r="1684" spans="1:7" s="125" customFormat="1" ht="30">
      <c r="A1684" s="145" t="s">
        <v>3716</v>
      </c>
      <c r="B1684" s="146" t="s">
        <v>3717</v>
      </c>
      <c r="C1684" s="147" t="s">
        <v>31</v>
      </c>
      <c r="D1684" s="148">
        <v>32.18</v>
      </c>
      <c r="E1684" s="148">
        <v>9.66</v>
      </c>
      <c r="F1684" s="148">
        <v>41.84</v>
      </c>
      <c r="G1684" s="125">
        <v>9</v>
      </c>
    </row>
    <row r="1685" spans="1:7" s="125" customFormat="1" ht="30">
      <c r="A1685" s="145" t="s">
        <v>3718</v>
      </c>
      <c r="B1685" s="146" t="s">
        <v>3719</v>
      </c>
      <c r="C1685" s="147" t="s">
        <v>31</v>
      </c>
      <c r="D1685" s="148">
        <v>35.4</v>
      </c>
      <c r="E1685" s="148">
        <v>9.66</v>
      </c>
      <c r="F1685" s="148">
        <v>45.06</v>
      </c>
      <c r="G1685" s="125">
        <v>9</v>
      </c>
    </row>
    <row r="1686" spans="1:7" s="125" customFormat="1" ht="30">
      <c r="A1686" s="145" t="s">
        <v>3720</v>
      </c>
      <c r="B1686" s="146" t="s">
        <v>3721</v>
      </c>
      <c r="C1686" s="147" t="s">
        <v>31</v>
      </c>
      <c r="D1686" s="148">
        <v>38.72</v>
      </c>
      <c r="E1686" s="148">
        <v>9.66</v>
      </c>
      <c r="F1686" s="148">
        <v>48.38</v>
      </c>
      <c r="G1686" s="125">
        <v>9</v>
      </c>
    </row>
    <row r="1687" spans="1:7" s="125" customFormat="1" ht="30">
      <c r="A1687" s="145" t="s">
        <v>3722</v>
      </c>
      <c r="B1687" s="146" t="s">
        <v>3723</v>
      </c>
      <c r="C1687" s="147" t="s">
        <v>31</v>
      </c>
      <c r="D1687" s="148">
        <v>48.66</v>
      </c>
      <c r="E1687" s="148">
        <v>9.66</v>
      </c>
      <c r="F1687" s="148">
        <v>58.32</v>
      </c>
      <c r="G1687" s="125">
        <v>9</v>
      </c>
    </row>
    <row r="1688" spans="1:7" s="125" customFormat="1" ht="30">
      <c r="A1688" s="145" t="s">
        <v>3724</v>
      </c>
      <c r="B1688" s="146" t="s">
        <v>3725</v>
      </c>
      <c r="C1688" s="147" t="s">
        <v>31</v>
      </c>
      <c r="D1688" s="148">
        <v>53.94</v>
      </c>
      <c r="E1688" s="148">
        <v>9.66</v>
      </c>
      <c r="F1688" s="148">
        <v>63.6</v>
      </c>
      <c r="G1688" s="125">
        <v>9</v>
      </c>
    </row>
    <row r="1689" spans="1:7" s="125" customFormat="1" ht="30">
      <c r="A1689" s="145" t="s">
        <v>3726</v>
      </c>
      <c r="B1689" s="146" t="s">
        <v>3727</v>
      </c>
      <c r="C1689" s="147" t="s">
        <v>31</v>
      </c>
      <c r="D1689" s="148">
        <v>73.95</v>
      </c>
      <c r="E1689" s="148">
        <v>9.66</v>
      </c>
      <c r="F1689" s="148">
        <v>83.61</v>
      </c>
      <c r="G1689" s="125">
        <v>9</v>
      </c>
    </row>
    <row r="1690" spans="1:7" s="125" customFormat="1" ht="30">
      <c r="A1690" s="145" t="s">
        <v>3728</v>
      </c>
      <c r="B1690" s="146" t="s">
        <v>3729</v>
      </c>
      <c r="C1690" s="147" t="s">
        <v>31</v>
      </c>
      <c r="D1690" s="148">
        <v>90.73</v>
      </c>
      <c r="E1690" s="148">
        <v>9.66</v>
      </c>
      <c r="F1690" s="148">
        <v>100.39</v>
      </c>
      <c r="G1690" s="125">
        <v>9</v>
      </c>
    </row>
    <row r="1691" spans="1:7" s="125" customFormat="1" ht="30">
      <c r="A1691" s="145" t="s">
        <v>3730</v>
      </c>
      <c r="B1691" s="146" t="s">
        <v>3731</v>
      </c>
      <c r="C1691" s="147" t="s">
        <v>31</v>
      </c>
      <c r="D1691" s="148">
        <v>124.39</v>
      </c>
      <c r="E1691" s="148">
        <v>9.66</v>
      </c>
      <c r="F1691" s="148">
        <v>134.05000000000001</v>
      </c>
      <c r="G1691" s="125">
        <v>9</v>
      </c>
    </row>
    <row r="1692" spans="1:7" s="125" customFormat="1" ht="30">
      <c r="A1692" s="145" t="s">
        <v>3732</v>
      </c>
      <c r="B1692" s="146" t="s">
        <v>3733</v>
      </c>
      <c r="C1692" s="147" t="s">
        <v>216</v>
      </c>
      <c r="D1692" s="148">
        <v>174.12</v>
      </c>
      <c r="E1692" s="148">
        <v>17.62</v>
      </c>
      <c r="F1692" s="148">
        <v>191.74</v>
      </c>
      <c r="G1692" s="125">
        <v>9</v>
      </c>
    </row>
    <row r="1693" spans="1:7" s="125" customFormat="1" ht="30">
      <c r="A1693" s="145" t="s">
        <v>3734</v>
      </c>
      <c r="B1693" s="146" t="s">
        <v>3735</v>
      </c>
      <c r="C1693" s="147" t="s">
        <v>31</v>
      </c>
      <c r="D1693" s="148">
        <v>14.4</v>
      </c>
      <c r="E1693" s="148">
        <v>9.66</v>
      </c>
      <c r="F1693" s="148">
        <v>24.06</v>
      </c>
      <c r="G1693" s="125">
        <v>9</v>
      </c>
    </row>
    <row r="1694" spans="1:7" s="125" customFormat="1" ht="30">
      <c r="A1694" s="145" t="s">
        <v>3736</v>
      </c>
      <c r="B1694" s="146" t="s">
        <v>3737</v>
      </c>
      <c r="C1694" s="147" t="s">
        <v>31</v>
      </c>
      <c r="D1694" s="148">
        <v>17.52</v>
      </c>
      <c r="E1694" s="148">
        <v>9.66</v>
      </c>
      <c r="F1694" s="148">
        <v>27.18</v>
      </c>
      <c r="G1694" s="125">
        <v>9</v>
      </c>
    </row>
    <row r="1695" spans="1:7" s="125" customFormat="1">
      <c r="A1695" s="145" t="s">
        <v>3738</v>
      </c>
      <c r="B1695" s="146" t="s">
        <v>3739</v>
      </c>
      <c r="C1695" s="147"/>
      <c r="D1695" s="148"/>
      <c r="E1695" s="148"/>
      <c r="F1695" s="148"/>
      <c r="G1695" s="125">
        <v>5</v>
      </c>
    </row>
    <row r="1696" spans="1:7" s="125" customFormat="1" ht="30">
      <c r="A1696" s="145" t="s">
        <v>3740</v>
      </c>
      <c r="B1696" s="146" t="s">
        <v>3741</v>
      </c>
      <c r="C1696" s="147" t="s">
        <v>216</v>
      </c>
      <c r="D1696" s="148">
        <v>52.42</v>
      </c>
      <c r="E1696" s="148">
        <v>16.16</v>
      </c>
      <c r="F1696" s="148">
        <v>68.58</v>
      </c>
      <c r="G1696" s="125">
        <v>9</v>
      </c>
    </row>
    <row r="1697" spans="1:7" s="125" customFormat="1" ht="30">
      <c r="A1697" s="145" t="s">
        <v>3742</v>
      </c>
      <c r="B1697" s="146" t="s">
        <v>3743</v>
      </c>
      <c r="C1697" s="147" t="s">
        <v>216</v>
      </c>
      <c r="D1697" s="148">
        <v>57</v>
      </c>
      <c r="E1697" s="148">
        <v>16.16</v>
      </c>
      <c r="F1697" s="148">
        <v>73.16</v>
      </c>
      <c r="G1697" s="125">
        <v>9</v>
      </c>
    </row>
    <row r="1698" spans="1:7" s="125" customFormat="1" ht="30">
      <c r="A1698" s="145" t="s">
        <v>3744</v>
      </c>
      <c r="B1698" s="146" t="s">
        <v>3745</v>
      </c>
      <c r="C1698" s="147" t="s">
        <v>216</v>
      </c>
      <c r="D1698" s="148">
        <v>152.38</v>
      </c>
      <c r="E1698" s="148">
        <v>20.350000000000001</v>
      </c>
      <c r="F1698" s="148">
        <v>172.73</v>
      </c>
      <c r="G1698" s="125">
        <v>9</v>
      </c>
    </row>
    <row r="1699" spans="1:7" s="125" customFormat="1" ht="45">
      <c r="A1699" s="145" t="s">
        <v>3746</v>
      </c>
      <c r="B1699" s="146" t="s">
        <v>3747</v>
      </c>
      <c r="C1699" s="147" t="s">
        <v>216</v>
      </c>
      <c r="D1699" s="148">
        <v>126.41</v>
      </c>
      <c r="E1699" s="148">
        <v>20.350000000000001</v>
      </c>
      <c r="F1699" s="148">
        <v>146.76</v>
      </c>
      <c r="G1699" s="125">
        <v>9</v>
      </c>
    </row>
    <row r="1700" spans="1:7" s="125" customFormat="1" ht="30">
      <c r="A1700" s="145" t="s">
        <v>3748</v>
      </c>
      <c r="B1700" s="146" t="s">
        <v>3749</v>
      </c>
      <c r="C1700" s="147" t="s">
        <v>216</v>
      </c>
      <c r="D1700" s="148">
        <v>108.63</v>
      </c>
      <c r="E1700" s="148"/>
      <c r="F1700" s="148">
        <v>108.63</v>
      </c>
      <c r="G1700" s="125">
        <v>9</v>
      </c>
    </row>
    <row r="1701" spans="1:7" s="125" customFormat="1">
      <c r="A1701" s="145" t="s">
        <v>3750</v>
      </c>
      <c r="B1701" s="146" t="s">
        <v>3751</v>
      </c>
      <c r="C1701" s="147"/>
      <c r="D1701" s="148"/>
      <c r="E1701" s="148"/>
      <c r="F1701" s="148"/>
      <c r="G1701" s="125">
        <v>5</v>
      </c>
    </row>
    <row r="1702" spans="1:7" s="125" customFormat="1" ht="30">
      <c r="A1702" s="145" t="s">
        <v>3752</v>
      </c>
      <c r="B1702" s="146" t="s">
        <v>3753</v>
      </c>
      <c r="C1702" s="147" t="s">
        <v>216</v>
      </c>
      <c r="D1702" s="148">
        <v>9.27</v>
      </c>
      <c r="E1702" s="148">
        <v>6.7</v>
      </c>
      <c r="F1702" s="148">
        <v>15.97</v>
      </c>
      <c r="G1702" s="125">
        <v>9</v>
      </c>
    </row>
    <row r="1703" spans="1:7" s="125" customFormat="1" ht="30">
      <c r="A1703" s="145" t="s">
        <v>3754</v>
      </c>
      <c r="B1703" s="146" t="s">
        <v>3755</v>
      </c>
      <c r="C1703" s="147" t="s">
        <v>216</v>
      </c>
      <c r="D1703" s="148">
        <v>6.49</v>
      </c>
      <c r="E1703" s="148">
        <v>6.7</v>
      </c>
      <c r="F1703" s="148">
        <v>13.19</v>
      </c>
      <c r="G1703" s="125">
        <v>9</v>
      </c>
    </row>
    <row r="1704" spans="1:7" s="125" customFormat="1" ht="30">
      <c r="A1704" s="145" t="s">
        <v>3756</v>
      </c>
      <c r="B1704" s="146" t="s">
        <v>3757</v>
      </c>
      <c r="C1704" s="147" t="s">
        <v>216</v>
      </c>
      <c r="D1704" s="148">
        <v>41.53</v>
      </c>
      <c r="E1704" s="148">
        <v>6.7</v>
      </c>
      <c r="F1704" s="148">
        <v>48.23</v>
      </c>
      <c r="G1704" s="125">
        <v>9</v>
      </c>
    </row>
    <row r="1705" spans="1:7" s="125" customFormat="1" ht="30">
      <c r="A1705" s="145" t="s">
        <v>3758</v>
      </c>
      <c r="B1705" s="146" t="s">
        <v>3759</v>
      </c>
      <c r="C1705" s="147" t="s">
        <v>216</v>
      </c>
      <c r="D1705" s="148">
        <v>60.55</v>
      </c>
      <c r="E1705" s="148">
        <v>18.559999999999999</v>
      </c>
      <c r="F1705" s="148">
        <v>79.11</v>
      </c>
      <c r="G1705" s="125">
        <v>9</v>
      </c>
    </row>
    <row r="1706" spans="1:7" s="125" customFormat="1" ht="30">
      <c r="A1706" s="145" t="s">
        <v>3760</v>
      </c>
      <c r="B1706" s="146" t="s">
        <v>3761</v>
      </c>
      <c r="C1706" s="147" t="s">
        <v>216</v>
      </c>
      <c r="D1706" s="148">
        <v>46.68</v>
      </c>
      <c r="E1706" s="148">
        <v>6.7</v>
      </c>
      <c r="F1706" s="148">
        <v>53.38</v>
      </c>
      <c r="G1706" s="125">
        <v>9</v>
      </c>
    </row>
    <row r="1707" spans="1:7" s="125" customFormat="1" ht="30">
      <c r="A1707" s="145" t="s">
        <v>3762</v>
      </c>
      <c r="B1707" s="146" t="s">
        <v>3763</v>
      </c>
      <c r="C1707" s="147" t="s">
        <v>216</v>
      </c>
      <c r="D1707" s="148">
        <v>67.760000000000005</v>
      </c>
      <c r="E1707" s="148">
        <v>18.559999999999999</v>
      </c>
      <c r="F1707" s="148">
        <v>86.32</v>
      </c>
      <c r="G1707" s="125">
        <v>9</v>
      </c>
    </row>
    <row r="1708" spans="1:7" s="125" customFormat="1" ht="30">
      <c r="A1708" s="145" t="s">
        <v>3764</v>
      </c>
      <c r="B1708" s="146" t="s">
        <v>3765</v>
      </c>
      <c r="C1708" s="147" t="s">
        <v>216</v>
      </c>
      <c r="D1708" s="148">
        <v>33.619999999999997</v>
      </c>
      <c r="E1708" s="148">
        <v>21.91</v>
      </c>
      <c r="F1708" s="148">
        <v>55.53</v>
      </c>
      <c r="G1708" s="125">
        <v>9</v>
      </c>
    </row>
    <row r="1709" spans="1:7" s="125" customFormat="1">
      <c r="A1709" s="145" t="s">
        <v>3766</v>
      </c>
      <c r="B1709" s="146" t="s">
        <v>3767</v>
      </c>
      <c r="C1709" s="147"/>
      <c r="D1709" s="148"/>
      <c r="E1709" s="148"/>
      <c r="F1709" s="148"/>
      <c r="G1709" s="125">
        <v>5</v>
      </c>
    </row>
    <row r="1710" spans="1:7" s="125" customFormat="1" ht="30">
      <c r="A1710" s="145" t="s">
        <v>3768</v>
      </c>
      <c r="B1710" s="146" t="s">
        <v>3769</v>
      </c>
      <c r="C1710" s="147" t="s">
        <v>521</v>
      </c>
      <c r="D1710" s="148">
        <v>420.18</v>
      </c>
      <c r="E1710" s="148">
        <v>289.66000000000003</v>
      </c>
      <c r="F1710" s="148">
        <v>709.84</v>
      </c>
      <c r="G1710" s="125">
        <v>9</v>
      </c>
    </row>
    <row r="1711" spans="1:7" s="125" customFormat="1" ht="30">
      <c r="A1711" s="145" t="s">
        <v>3770</v>
      </c>
      <c r="B1711" s="146" t="s">
        <v>3771</v>
      </c>
      <c r="C1711" s="147" t="s">
        <v>521</v>
      </c>
      <c r="D1711" s="148">
        <v>433.83</v>
      </c>
      <c r="E1711" s="148"/>
      <c r="F1711" s="148">
        <v>433.83</v>
      </c>
      <c r="G1711" s="125">
        <v>9</v>
      </c>
    </row>
    <row r="1712" spans="1:7" s="125" customFormat="1" ht="30">
      <c r="A1712" s="145" t="s">
        <v>3772</v>
      </c>
      <c r="B1712" s="146" t="s">
        <v>3773</v>
      </c>
      <c r="C1712" s="147" t="s">
        <v>216</v>
      </c>
      <c r="D1712" s="148">
        <v>5.0199999999999996</v>
      </c>
      <c r="E1712" s="148">
        <v>7.07</v>
      </c>
      <c r="F1712" s="148">
        <v>12.09</v>
      </c>
      <c r="G1712" s="125">
        <v>9</v>
      </c>
    </row>
    <row r="1713" spans="1:7" s="125" customFormat="1" ht="30">
      <c r="A1713" s="145" t="s">
        <v>3774</v>
      </c>
      <c r="B1713" s="146" t="s">
        <v>3775</v>
      </c>
      <c r="C1713" s="147" t="s">
        <v>216</v>
      </c>
      <c r="D1713" s="148">
        <v>12.45</v>
      </c>
      <c r="E1713" s="148">
        <v>14.12</v>
      </c>
      <c r="F1713" s="148">
        <v>26.57</v>
      </c>
      <c r="G1713" s="125">
        <v>9</v>
      </c>
    </row>
    <row r="1714" spans="1:7" s="125" customFormat="1" ht="30">
      <c r="A1714" s="145" t="s">
        <v>3776</v>
      </c>
      <c r="B1714" s="146" t="s">
        <v>3777</v>
      </c>
      <c r="C1714" s="147" t="s">
        <v>216</v>
      </c>
      <c r="D1714" s="148">
        <v>47.51</v>
      </c>
      <c r="E1714" s="148">
        <v>7.07</v>
      </c>
      <c r="F1714" s="148">
        <v>54.58</v>
      </c>
      <c r="G1714" s="125">
        <v>9</v>
      </c>
    </row>
    <row r="1715" spans="1:7" s="125" customFormat="1">
      <c r="A1715" s="145" t="s">
        <v>3778</v>
      </c>
      <c r="B1715" s="146" t="s">
        <v>3779</v>
      </c>
      <c r="C1715" s="147"/>
      <c r="D1715" s="148"/>
      <c r="E1715" s="148"/>
      <c r="F1715" s="148"/>
      <c r="G1715" s="125">
        <v>5</v>
      </c>
    </row>
    <row r="1716" spans="1:7" s="125" customFormat="1">
      <c r="A1716" s="145" t="s">
        <v>3780</v>
      </c>
      <c r="B1716" s="146" t="s">
        <v>3781</v>
      </c>
      <c r="C1716" s="147" t="s">
        <v>521</v>
      </c>
      <c r="D1716" s="148"/>
      <c r="E1716" s="148">
        <v>67</v>
      </c>
      <c r="F1716" s="148">
        <v>67</v>
      </c>
      <c r="G1716" s="125">
        <v>9</v>
      </c>
    </row>
    <row r="1717" spans="1:7" s="125" customFormat="1">
      <c r="A1717" s="145" t="s">
        <v>3782</v>
      </c>
      <c r="B1717" s="146" t="s">
        <v>3783</v>
      </c>
      <c r="C1717" s="147" t="s">
        <v>216</v>
      </c>
      <c r="D1717" s="148">
        <v>3.87</v>
      </c>
      <c r="E1717" s="148">
        <v>3.35</v>
      </c>
      <c r="F1717" s="148">
        <v>7.22</v>
      </c>
      <c r="G1717" s="125">
        <v>9</v>
      </c>
    </row>
    <row r="1718" spans="1:7" s="125" customFormat="1" ht="30">
      <c r="A1718" s="145" t="s">
        <v>3784</v>
      </c>
      <c r="B1718" s="146" t="s">
        <v>3785</v>
      </c>
      <c r="C1718" s="147" t="s">
        <v>216</v>
      </c>
      <c r="D1718" s="148">
        <v>2.16</v>
      </c>
      <c r="E1718" s="148">
        <v>3.35</v>
      </c>
      <c r="F1718" s="148">
        <v>5.51</v>
      </c>
      <c r="G1718" s="125">
        <v>9</v>
      </c>
    </row>
    <row r="1719" spans="1:7" s="125" customFormat="1" ht="30">
      <c r="A1719" s="145" t="s">
        <v>3786</v>
      </c>
      <c r="B1719" s="146" t="s">
        <v>3787</v>
      </c>
      <c r="C1719" s="147" t="s">
        <v>216</v>
      </c>
      <c r="D1719" s="148">
        <v>12.99</v>
      </c>
      <c r="E1719" s="148">
        <v>3.35</v>
      </c>
      <c r="F1719" s="148">
        <v>16.34</v>
      </c>
      <c r="G1719" s="125">
        <v>9</v>
      </c>
    </row>
    <row r="1720" spans="1:7" s="125" customFormat="1">
      <c r="A1720" s="145" t="s">
        <v>3788</v>
      </c>
      <c r="B1720" s="146" t="s">
        <v>3789</v>
      </c>
      <c r="C1720" s="147"/>
      <c r="D1720" s="148"/>
      <c r="E1720" s="148"/>
      <c r="F1720" s="148"/>
      <c r="G1720" s="125">
        <v>2</v>
      </c>
    </row>
    <row r="1721" spans="1:7" s="125" customFormat="1">
      <c r="A1721" s="145" t="s">
        <v>3790</v>
      </c>
      <c r="B1721" s="146" t="s">
        <v>3791</v>
      </c>
      <c r="C1721" s="147"/>
      <c r="D1721" s="148"/>
      <c r="E1721" s="148"/>
      <c r="F1721" s="148"/>
      <c r="G1721" s="125">
        <v>5</v>
      </c>
    </row>
    <row r="1722" spans="1:7" s="125" customFormat="1">
      <c r="A1722" s="145" t="s">
        <v>3792</v>
      </c>
      <c r="B1722" s="146" t="s">
        <v>3793</v>
      </c>
      <c r="C1722" s="147" t="s">
        <v>216</v>
      </c>
      <c r="D1722" s="148">
        <v>6.79</v>
      </c>
      <c r="E1722" s="148">
        <v>28.74</v>
      </c>
      <c r="F1722" s="148">
        <v>35.53</v>
      </c>
      <c r="G1722" s="125">
        <v>9</v>
      </c>
    </row>
    <row r="1723" spans="1:7" s="125" customFormat="1">
      <c r="A1723" s="145" t="s">
        <v>3794</v>
      </c>
      <c r="B1723" s="146" t="s">
        <v>3795</v>
      </c>
      <c r="C1723" s="147" t="s">
        <v>216</v>
      </c>
      <c r="D1723" s="148">
        <v>4.03</v>
      </c>
      <c r="E1723" s="148">
        <v>28.74</v>
      </c>
      <c r="F1723" s="148">
        <v>32.770000000000003</v>
      </c>
      <c r="G1723" s="125">
        <v>9</v>
      </c>
    </row>
    <row r="1724" spans="1:7" s="125" customFormat="1">
      <c r="A1724" s="145" t="s">
        <v>3796</v>
      </c>
      <c r="B1724" s="146" t="s">
        <v>3797</v>
      </c>
      <c r="C1724" s="147" t="s">
        <v>216</v>
      </c>
      <c r="D1724" s="148">
        <v>5.69</v>
      </c>
      <c r="E1724" s="148">
        <v>7.32</v>
      </c>
      <c r="F1724" s="148">
        <v>13.01</v>
      </c>
      <c r="G1724" s="125">
        <v>9</v>
      </c>
    </row>
    <row r="1725" spans="1:7" s="125" customFormat="1">
      <c r="A1725" s="145" t="s">
        <v>3798</v>
      </c>
      <c r="B1725" s="146" t="s">
        <v>3799</v>
      </c>
      <c r="C1725" s="147" t="s">
        <v>31</v>
      </c>
      <c r="D1725" s="148">
        <v>23.98</v>
      </c>
      <c r="E1725" s="148">
        <v>20.58</v>
      </c>
      <c r="F1725" s="148">
        <v>44.56</v>
      </c>
      <c r="G1725" s="125">
        <v>9</v>
      </c>
    </row>
    <row r="1726" spans="1:7" s="125" customFormat="1">
      <c r="A1726" s="145" t="s">
        <v>3800</v>
      </c>
      <c r="B1726" s="146" t="s">
        <v>3801</v>
      </c>
      <c r="C1726" s="147" t="s">
        <v>216</v>
      </c>
      <c r="D1726" s="148">
        <v>6.59</v>
      </c>
      <c r="E1726" s="148">
        <v>7.87</v>
      </c>
      <c r="F1726" s="148">
        <v>14.46</v>
      </c>
      <c r="G1726" s="125">
        <v>9</v>
      </c>
    </row>
    <row r="1727" spans="1:7" s="125" customFormat="1">
      <c r="A1727" s="145" t="s">
        <v>3802</v>
      </c>
      <c r="B1727" s="146" t="s">
        <v>3803</v>
      </c>
      <c r="C1727" s="147"/>
      <c r="D1727" s="148"/>
      <c r="E1727" s="148"/>
      <c r="F1727" s="148"/>
      <c r="G1727" s="125">
        <v>5</v>
      </c>
    </row>
    <row r="1728" spans="1:7" s="125" customFormat="1">
      <c r="A1728" s="145" t="s">
        <v>3804</v>
      </c>
      <c r="B1728" s="146" t="s">
        <v>3805</v>
      </c>
      <c r="C1728" s="147" t="s">
        <v>216</v>
      </c>
      <c r="D1728" s="148">
        <v>2.48</v>
      </c>
      <c r="E1728" s="148">
        <v>9.91</v>
      </c>
      <c r="F1728" s="148">
        <v>12.39</v>
      </c>
      <c r="G1728" s="125">
        <v>9</v>
      </c>
    </row>
    <row r="1729" spans="1:7" s="125" customFormat="1">
      <c r="A1729" s="145" t="s">
        <v>3806</v>
      </c>
      <c r="B1729" s="146" t="s">
        <v>3807</v>
      </c>
      <c r="C1729" s="147" t="s">
        <v>216</v>
      </c>
      <c r="D1729" s="148">
        <v>4.58</v>
      </c>
      <c r="E1729" s="148">
        <v>9.91</v>
      </c>
      <c r="F1729" s="148">
        <v>14.49</v>
      </c>
      <c r="G1729" s="125">
        <v>9</v>
      </c>
    </row>
    <row r="1730" spans="1:7" s="125" customFormat="1">
      <c r="A1730" s="145" t="s">
        <v>3808</v>
      </c>
      <c r="B1730" s="146" t="s">
        <v>3809</v>
      </c>
      <c r="C1730" s="147"/>
      <c r="D1730" s="148"/>
      <c r="E1730" s="148"/>
      <c r="F1730" s="148"/>
      <c r="G1730" s="125">
        <v>5</v>
      </c>
    </row>
    <row r="1731" spans="1:7" s="125" customFormat="1">
      <c r="A1731" s="145" t="s">
        <v>3810</v>
      </c>
      <c r="B1731" s="146" t="s">
        <v>3811</v>
      </c>
      <c r="C1731" s="147" t="s">
        <v>216</v>
      </c>
      <c r="D1731" s="148">
        <v>5.31</v>
      </c>
      <c r="E1731" s="148">
        <v>21.8</v>
      </c>
      <c r="F1731" s="148">
        <v>27.11</v>
      </c>
      <c r="G1731" s="125">
        <v>9</v>
      </c>
    </row>
    <row r="1732" spans="1:7" s="125" customFormat="1">
      <c r="A1732" s="145" t="s">
        <v>3812</v>
      </c>
      <c r="B1732" s="146" t="s">
        <v>3813</v>
      </c>
      <c r="C1732" s="147" t="s">
        <v>216</v>
      </c>
      <c r="D1732" s="148">
        <v>7.13</v>
      </c>
      <c r="E1732" s="148">
        <v>18.52</v>
      </c>
      <c r="F1732" s="148">
        <v>25.65</v>
      </c>
      <c r="G1732" s="125">
        <v>9</v>
      </c>
    </row>
    <row r="1733" spans="1:7" s="125" customFormat="1">
      <c r="A1733" s="145" t="s">
        <v>3814</v>
      </c>
      <c r="B1733" s="146" t="s">
        <v>3815</v>
      </c>
      <c r="C1733" s="147" t="s">
        <v>216</v>
      </c>
      <c r="D1733" s="148">
        <v>12.58</v>
      </c>
      <c r="E1733" s="148">
        <v>10.29</v>
      </c>
      <c r="F1733" s="148">
        <v>22.87</v>
      </c>
      <c r="G1733" s="125">
        <v>9</v>
      </c>
    </row>
    <row r="1734" spans="1:7" s="125" customFormat="1">
      <c r="A1734" s="145" t="s">
        <v>3816</v>
      </c>
      <c r="B1734" s="146" t="s">
        <v>3817</v>
      </c>
      <c r="C1734" s="147" t="s">
        <v>216</v>
      </c>
      <c r="D1734" s="148">
        <v>15.1</v>
      </c>
      <c r="E1734" s="148">
        <v>17.68</v>
      </c>
      <c r="F1734" s="148">
        <v>32.78</v>
      </c>
      <c r="G1734" s="125">
        <v>9</v>
      </c>
    </row>
    <row r="1735" spans="1:7" s="125" customFormat="1" ht="30">
      <c r="A1735" s="145" t="s">
        <v>3818</v>
      </c>
      <c r="B1735" s="146" t="s">
        <v>3819</v>
      </c>
      <c r="C1735" s="147" t="s">
        <v>216</v>
      </c>
      <c r="D1735" s="148">
        <v>7.73</v>
      </c>
      <c r="E1735" s="148">
        <v>13.11</v>
      </c>
      <c r="F1735" s="148">
        <v>20.84</v>
      </c>
      <c r="G1735" s="125">
        <v>9</v>
      </c>
    </row>
    <row r="1736" spans="1:7" s="125" customFormat="1" ht="30">
      <c r="A1736" s="145" t="s">
        <v>3820</v>
      </c>
      <c r="B1736" s="146" t="s">
        <v>3821</v>
      </c>
      <c r="C1736" s="147" t="s">
        <v>216</v>
      </c>
      <c r="D1736" s="148">
        <v>33.47</v>
      </c>
      <c r="E1736" s="148">
        <v>13.11</v>
      </c>
      <c r="F1736" s="148">
        <v>46.58</v>
      </c>
      <c r="G1736" s="125">
        <v>9</v>
      </c>
    </row>
    <row r="1737" spans="1:7" s="125" customFormat="1">
      <c r="A1737" s="145" t="s">
        <v>3822</v>
      </c>
      <c r="B1737" s="146" t="s">
        <v>3823</v>
      </c>
      <c r="C1737" s="147" t="s">
        <v>216</v>
      </c>
      <c r="D1737" s="148">
        <v>19.600000000000001</v>
      </c>
      <c r="E1737" s="148">
        <v>17.68</v>
      </c>
      <c r="F1737" s="148">
        <v>37.28</v>
      </c>
      <c r="G1737" s="125">
        <v>9</v>
      </c>
    </row>
    <row r="1738" spans="1:7" s="125" customFormat="1">
      <c r="A1738" s="145" t="s">
        <v>3824</v>
      </c>
      <c r="B1738" s="146" t="s">
        <v>3825</v>
      </c>
      <c r="C1738" s="147"/>
      <c r="D1738" s="148"/>
      <c r="E1738" s="148"/>
      <c r="F1738" s="148"/>
      <c r="G1738" s="125">
        <v>5</v>
      </c>
    </row>
    <row r="1739" spans="1:7" s="125" customFormat="1">
      <c r="A1739" s="145" t="s">
        <v>3826</v>
      </c>
      <c r="B1739" s="146" t="s">
        <v>3827</v>
      </c>
      <c r="C1739" s="147" t="s">
        <v>216</v>
      </c>
      <c r="D1739" s="148">
        <v>6.62</v>
      </c>
      <c r="E1739" s="148">
        <v>13.11</v>
      </c>
      <c r="F1739" s="148">
        <v>19.73</v>
      </c>
      <c r="G1739" s="125">
        <v>9</v>
      </c>
    </row>
    <row r="1740" spans="1:7" s="125" customFormat="1">
      <c r="A1740" s="145" t="s">
        <v>3828</v>
      </c>
      <c r="B1740" s="146" t="s">
        <v>3829</v>
      </c>
      <c r="C1740" s="147" t="s">
        <v>31</v>
      </c>
      <c r="D1740" s="148">
        <v>2.6</v>
      </c>
      <c r="E1740" s="148">
        <v>2.44</v>
      </c>
      <c r="F1740" s="148">
        <v>5.04</v>
      </c>
      <c r="G1740" s="125">
        <v>9</v>
      </c>
    </row>
    <row r="1741" spans="1:7" s="125" customFormat="1">
      <c r="A1741" s="145" t="s">
        <v>3830</v>
      </c>
      <c r="B1741" s="146" t="s">
        <v>3831</v>
      </c>
      <c r="C1741" s="147" t="s">
        <v>216</v>
      </c>
      <c r="D1741" s="148">
        <v>8.85</v>
      </c>
      <c r="E1741" s="148">
        <v>14.79</v>
      </c>
      <c r="F1741" s="148">
        <v>23.64</v>
      </c>
      <c r="G1741" s="125">
        <v>9</v>
      </c>
    </row>
    <row r="1742" spans="1:7" s="125" customFormat="1">
      <c r="A1742" s="145" t="s">
        <v>3832</v>
      </c>
      <c r="B1742" s="146" t="s">
        <v>3833</v>
      </c>
      <c r="C1742" s="147" t="s">
        <v>31</v>
      </c>
      <c r="D1742" s="148">
        <v>2.34</v>
      </c>
      <c r="E1742" s="148">
        <v>1.95</v>
      </c>
      <c r="F1742" s="148">
        <v>4.29</v>
      </c>
      <c r="G1742" s="125">
        <v>9</v>
      </c>
    </row>
    <row r="1743" spans="1:7" s="125" customFormat="1">
      <c r="A1743" s="145" t="s">
        <v>3834</v>
      </c>
      <c r="B1743" s="146" t="s">
        <v>3835</v>
      </c>
      <c r="C1743" s="147"/>
      <c r="D1743" s="148"/>
      <c r="E1743" s="148"/>
      <c r="F1743" s="148"/>
      <c r="G1743" s="125">
        <v>5</v>
      </c>
    </row>
    <row r="1744" spans="1:7" s="125" customFormat="1">
      <c r="A1744" s="145" t="s">
        <v>3836</v>
      </c>
      <c r="B1744" s="146" t="s">
        <v>3837</v>
      </c>
      <c r="C1744" s="147" t="s">
        <v>216</v>
      </c>
      <c r="D1744" s="148">
        <v>3.64</v>
      </c>
      <c r="E1744" s="148">
        <v>17.68</v>
      </c>
      <c r="F1744" s="148">
        <v>21.32</v>
      </c>
      <c r="G1744" s="125">
        <v>9</v>
      </c>
    </row>
    <row r="1745" spans="1:7" s="125" customFormat="1">
      <c r="A1745" s="145" t="s">
        <v>3838</v>
      </c>
      <c r="B1745" s="146" t="s">
        <v>3839</v>
      </c>
      <c r="C1745" s="147"/>
      <c r="D1745" s="148"/>
      <c r="E1745" s="148"/>
      <c r="F1745" s="148"/>
      <c r="G1745" s="125">
        <v>5</v>
      </c>
    </row>
    <row r="1746" spans="1:7" s="125" customFormat="1">
      <c r="A1746" s="145" t="s">
        <v>3840</v>
      </c>
      <c r="B1746" s="146" t="s">
        <v>3841</v>
      </c>
      <c r="C1746" s="147" t="s">
        <v>216</v>
      </c>
      <c r="D1746" s="148">
        <v>9.81</v>
      </c>
      <c r="E1746" s="148">
        <v>32.92</v>
      </c>
      <c r="F1746" s="148">
        <v>42.73</v>
      </c>
      <c r="G1746" s="125">
        <v>9</v>
      </c>
    </row>
    <row r="1747" spans="1:7" s="125" customFormat="1">
      <c r="A1747" s="145" t="s">
        <v>3842</v>
      </c>
      <c r="B1747" s="146" t="s">
        <v>3843</v>
      </c>
      <c r="C1747" s="147" t="s">
        <v>145</v>
      </c>
      <c r="D1747" s="148">
        <v>4.1900000000000004</v>
      </c>
      <c r="E1747" s="148"/>
      <c r="F1747" s="148">
        <v>4.1900000000000004</v>
      </c>
      <c r="G1747" s="125">
        <v>9</v>
      </c>
    </row>
    <row r="1748" spans="1:7" s="125" customFormat="1">
      <c r="A1748" s="145" t="s">
        <v>3844</v>
      </c>
      <c r="B1748" s="146" t="s">
        <v>3845</v>
      </c>
      <c r="C1748" s="147" t="s">
        <v>145</v>
      </c>
      <c r="D1748" s="148">
        <v>2.84</v>
      </c>
      <c r="E1748" s="148"/>
      <c r="F1748" s="148">
        <v>2.84</v>
      </c>
      <c r="G1748" s="125">
        <v>9</v>
      </c>
    </row>
    <row r="1749" spans="1:7" s="125" customFormat="1" ht="45">
      <c r="A1749" s="145" t="s">
        <v>3846</v>
      </c>
      <c r="B1749" s="146" t="s">
        <v>3847</v>
      </c>
      <c r="C1749" s="147" t="s">
        <v>216</v>
      </c>
      <c r="D1749" s="148">
        <v>72.31</v>
      </c>
      <c r="E1749" s="148">
        <v>164.32</v>
      </c>
      <c r="F1749" s="148">
        <v>236.63</v>
      </c>
      <c r="G1749" s="125">
        <v>9</v>
      </c>
    </row>
    <row r="1750" spans="1:7" s="125" customFormat="1" ht="45">
      <c r="A1750" s="145" t="s">
        <v>3848</v>
      </c>
      <c r="B1750" s="146" t="s">
        <v>3849</v>
      </c>
      <c r="C1750" s="147" t="s">
        <v>216</v>
      </c>
      <c r="D1750" s="148">
        <v>309.91000000000003</v>
      </c>
      <c r="E1750" s="148">
        <v>190.37</v>
      </c>
      <c r="F1750" s="148">
        <v>500.28</v>
      </c>
      <c r="G1750" s="125">
        <v>9</v>
      </c>
    </row>
    <row r="1751" spans="1:7" s="125" customFormat="1">
      <c r="A1751" s="145" t="s">
        <v>3850</v>
      </c>
      <c r="B1751" s="146" t="s">
        <v>3851</v>
      </c>
      <c r="C1751" s="147"/>
      <c r="D1751" s="148"/>
      <c r="E1751" s="148"/>
      <c r="F1751" s="148"/>
      <c r="G1751" s="125">
        <v>5</v>
      </c>
    </row>
    <row r="1752" spans="1:7" s="125" customFormat="1">
      <c r="A1752" s="145" t="s">
        <v>3852</v>
      </c>
      <c r="B1752" s="146" t="s">
        <v>3853</v>
      </c>
      <c r="C1752" s="147" t="s">
        <v>31</v>
      </c>
      <c r="D1752" s="148">
        <v>1.4</v>
      </c>
      <c r="E1752" s="148">
        <v>1.33</v>
      </c>
      <c r="F1752" s="148">
        <v>2.73</v>
      </c>
      <c r="G1752" s="125">
        <v>9</v>
      </c>
    </row>
    <row r="1753" spans="1:7" s="125" customFormat="1">
      <c r="A1753" s="145" t="s">
        <v>3854</v>
      </c>
      <c r="B1753" s="146" t="s">
        <v>3855</v>
      </c>
      <c r="C1753" s="147" t="s">
        <v>31</v>
      </c>
      <c r="D1753" s="148">
        <v>0.83</v>
      </c>
      <c r="E1753" s="148">
        <v>2.66</v>
      </c>
      <c r="F1753" s="148">
        <v>3.49</v>
      </c>
      <c r="G1753" s="125">
        <v>9</v>
      </c>
    </row>
    <row r="1754" spans="1:7" s="125" customFormat="1" ht="30">
      <c r="A1754" s="145" t="s">
        <v>3856</v>
      </c>
      <c r="B1754" s="146" t="s">
        <v>3857</v>
      </c>
      <c r="C1754" s="147"/>
      <c r="D1754" s="148"/>
      <c r="E1754" s="148"/>
      <c r="F1754" s="148"/>
      <c r="G1754" s="125">
        <v>5</v>
      </c>
    </row>
    <row r="1755" spans="1:7" s="125" customFormat="1">
      <c r="A1755" s="145" t="s">
        <v>3858</v>
      </c>
      <c r="B1755" s="146" t="s">
        <v>3859</v>
      </c>
      <c r="C1755" s="147" t="s">
        <v>216</v>
      </c>
      <c r="D1755" s="148">
        <v>6.44</v>
      </c>
      <c r="E1755" s="148">
        <v>17.68</v>
      </c>
      <c r="F1755" s="148">
        <v>24.12</v>
      </c>
      <c r="G1755" s="125">
        <v>9</v>
      </c>
    </row>
    <row r="1756" spans="1:7" s="125" customFormat="1">
      <c r="A1756" s="145" t="s">
        <v>3860</v>
      </c>
      <c r="B1756" s="146" t="s">
        <v>3861</v>
      </c>
      <c r="C1756" s="147" t="s">
        <v>216</v>
      </c>
      <c r="D1756" s="148">
        <v>8.09</v>
      </c>
      <c r="E1756" s="148">
        <v>17.68</v>
      </c>
      <c r="F1756" s="148">
        <v>25.77</v>
      </c>
      <c r="G1756" s="125">
        <v>9</v>
      </c>
    </row>
    <row r="1757" spans="1:7" s="125" customFormat="1">
      <c r="A1757" s="145" t="s">
        <v>3862</v>
      </c>
      <c r="B1757" s="146" t="s">
        <v>3863</v>
      </c>
      <c r="C1757" s="147" t="s">
        <v>216</v>
      </c>
      <c r="D1757" s="148">
        <v>9.4600000000000009</v>
      </c>
      <c r="E1757" s="148">
        <v>17.68</v>
      </c>
      <c r="F1757" s="148">
        <v>27.14</v>
      </c>
      <c r="G1757" s="125">
        <v>9</v>
      </c>
    </row>
    <row r="1758" spans="1:7" s="125" customFormat="1">
      <c r="A1758" s="145" t="s">
        <v>3864</v>
      </c>
      <c r="B1758" s="146" t="s">
        <v>3865</v>
      </c>
      <c r="C1758" s="147" t="s">
        <v>216</v>
      </c>
      <c r="D1758" s="148">
        <v>11.74</v>
      </c>
      <c r="E1758" s="148">
        <v>17.68</v>
      </c>
      <c r="F1758" s="148">
        <v>29.42</v>
      </c>
      <c r="G1758" s="125">
        <v>9</v>
      </c>
    </row>
    <row r="1759" spans="1:7" s="125" customFormat="1">
      <c r="A1759" s="145" t="s">
        <v>3866</v>
      </c>
      <c r="B1759" s="146" t="s">
        <v>3867</v>
      </c>
      <c r="C1759" s="147" t="s">
        <v>216</v>
      </c>
      <c r="D1759" s="148">
        <v>9.31</v>
      </c>
      <c r="E1759" s="148">
        <v>17.68</v>
      </c>
      <c r="F1759" s="148">
        <v>26.99</v>
      </c>
      <c r="G1759" s="125">
        <v>9</v>
      </c>
    </row>
    <row r="1760" spans="1:7" s="125" customFormat="1">
      <c r="A1760" s="145" t="s">
        <v>3868</v>
      </c>
      <c r="B1760" s="146" t="s">
        <v>3869</v>
      </c>
      <c r="C1760" s="147" t="s">
        <v>216</v>
      </c>
      <c r="D1760" s="148">
        <v>60.77</v>
      </c>
      <c r="E1760" s="148">
        <v>37.04</v>
      </c>
      <c r="F1760" s="148">
        <v>97.81</v>
      </c>
      <c r="G1760" s="125">
        <v>9</v>
      </c>
    </row>
    <row r="1761" spans="1:7" s="125" customFormat="1">
      <c r="A1761" s="145" t="s">
        <v>3870</v>
      </c>
      <c r="B1761" s="146" t="s">
        <v>3871</v>
      </c>
      <c r="C1761" s="147" t="s">
        <v>216</v>
      </c>
      <c r="D1761" s="148">
        <v>16.25</v>
      </c>
      <c r="E1761" s="148">
        <v>17.68</v>
      </c>
      <c r="F1761" s="148">
        <v>33.93</v>
      </c>
      <c r="G1761" s="125">
        <v>9</v>
      </c>
    </row>
    <row r="1762" spans="1:7" s="125" customFormat="1">
      <c r="A1762" s="145" t="s">
        <v>3872</v>
      </c>
      <c r="B1762" s="146" t="s">
        <v>3873</v>
      </c>
      <c r="C1762" s="147" t="s">
        <v>216</v>
      </c>
      <c r="D1762" s="148">
        <v>12.76</v>
      </c>
      <c r="E1762" s="148">
        <v>24.69</v>
      </c>
      <c r="F1762" s="148">
        <v>37.450000000000003</v>
      </c>
      <c r="G1762" s="125">
        <v>9</v>
      </c>
    </row>
    <row r="1763" spans="1:7" s="125" customFormat="1" ht="45">
      <c r="A1763" s="145" t="s">
        <v>3874</v>
      </c>
      <c r="B1763" s="146" t="s">
        <v>3875</v>
      </c>
      <c r="C1763" s="147" t="s">
        <v>216</v>
      </c>
      <c r="D1763" s="148">
        <v>204.81</v>
      </c>
      <c r="E1763" s="148"/>
      <c r="F1763" s="148">
        <v>204.81</v>
      </c>
      <c r="G1763" s="125">
        <v>9</v>
      </c>
    </row>
    <row r="1764" spans="1:7" s="125" customFormat="1" ht="45">
      <c r="A1764" s="145" t="s">
        <v>3876</v>
      </c>
      <c r="B1764" s="146" t="s">
        <v>3877</v>
      </c>
      <c r="C1764" s="147" t="s">
        <v>216</v>
      </c>
      <c r="D1764" s="148">
        <v>406.08</v>
      </c>
      <c r="E1764" s="148"/>
      <c r="F1764" s="148">
        <v>406.08</v>
      </c>
      <c r="G1764" s="125">
        <v>9</v>
      </c>
    </row>
    <row r="1765" spans="1:7" s="125" customFormat="1">
      <c r="A1765" s="145" t="s">
        <v>3878</v>
      </c>
      <c r="B1765" s="146" t="s">
        <v>3879</v>
      </c>
      <c r="C1765" s="147"/>
      <c r="D1765" s="148"/>
      <c r="E1765" s="148"/>
      <c r="F1765" s="148"/>
      <c r="G1765" s="125">
        <v>5</v>
      </c>
    </row>
    <row r="1766" spans="1:7" s="125" customFormat="1">
      <c r="A1766" s="145" t="s">
        <v>80</v>
      </c>
      <c r="B1766" s="146" t="s">
        <v>3880</v>
      </c>
      <c r="C1766" s="147" t="s">
        <v>216</v>
      </c>
      <c r="D1766" s="148">
        <v>14.94</v>
      </c>
      <c r="E1766" s="148">
        <v>24.69</v>
      </c>
      <c r="F1766" s="148">
        <v>39.630000000000003</v>
      </c>
      <c r="G1766" s="125">
        <v>9</v>
      </c>
    </row>
    <row r="1767" spans="1:7" s="125" customFormat="1">
      <c r="A1767" s="145" t="s">
        <v>3881</v>
      </c>
      <c r="B1767" s="146" t="s">
        <v>3882</v>
      </c>
      <c r="C1767" s="147"/>
      <c r="D1767" s="148"/>
      <c r="E1767" s="148"/>
      <c r="F1767" s="148"/>
      <c r="G1767" s="125">
        <v>5</v>
      </c>
    </row>
    <row r="1768" spans="1:7" s="125" customFormat="1">
      <c r="A1768" s="145" t="s">
        <v>3883</v>
      </c>
      <c r="B1768" s="146" t="s">
        <v>3884</v>
      </c>
      <c r="C1768" s="147" t="s">
        <v>216</v>
      </c>
      <c r="D1768" s="148">
        <v>15.28</v>
      </c>
      <c r="E1768" s="148">
        <v>24.69</v>
      </c>
      <c r="F1768" s="148">
        <v>39.97</v>
      </c>
      <c r="G1768" s="125">
        <v>9</v>
      </c>
    </row>
    <row r="1769" spans="1:7" s="125" customFormat="1">
      <c r="A1769" s="145" t="s">
        <v>3885</v>
      </c>
      <c r="B1769" s="146" t="s">
        <v>3886</v>
      </c>
      <c r="C1769" s="147"/>
      <c r="D1769" s="148"/>
      <c r="E1769" s="148"/>
      <c r="F1769" s="148"/>
      <c r="G1769" s="125">
        <v>2</v>
      </c>
    </row>
    <row r="1770" spans="1:7" s="125" customFormat="1">
      <c r="A1770" s="145" t="s">
        <v>3887</v>
      </c>
      <c r="B1770" s="146" t="s">
        <v>3888</v>
      </c>
      <c r="C1770" s="147"/>
      <c r="D1770" s="148"/>
      <c r="E1770" s="148"/>
      <c r="F1770" s="148"/>
      <c r="G1770" s="125">
        <v>5</v>
      </c>
    </row>
    <row r="1771" spans="1:7" s="125" customFormat="1">
      <c r="A1771" s="145" t="s">
        <v>3889</v>
      </c>
      <c r="B1771" s="146" t="s">
        <v>3890</v>
      </c>
      <c r="C1771" s="147" t="s">
        <v>521</v>
      </c>
      <c r="D1771" s="148">
        <v>136.69999999999999</v>
      </c>
      <c r="E1771" s="148">
        <v>41.88</v>
      </c>
      <c r="F1771" s="148">
        <v>178.58</v>
      </c>
      <c r="G1771" s="125">
        <v>9</v>
      </c>
    </row>
    <row r="1772" spans="1:7" s="125" customFormat="1" ht="30">
      <c r="A1772" s="145" t="s">
        <v>3891</v>
      </c>
      <c r="B1772" s="146" t="s">
        <v>3892</v>
      </c>
      <c r="C1772" s="147" t="s">
        <v>216</v>
      </c>
      <c r="D1772" s="148"/>
      <c r="E1772" s="148">
        <v>1.68</v>
      </c>
      <c r="F1772" s="148">
        <v>1.68</v>
      </c>
      <c r="G1772" s="125">
        <v>9</v>
      </c>
    </row>
    <row r="1773" spans="1:7" s="125" customFormat="1">
      <c r="A1773" s="145" t="s">
        <v>3893</v>
      </c>
      <c r="B1773" s="146" t="s">
        <v>3894</v>
      </c>
      <c r="C1773" s="147"/>
      <c r="D1773" s="148"/>
      <c r="E1773" s="148"/>
      <c r="F1773" s="148"/>
      <c r="G1773" s="125">
        <v>5</v>
      </c>
    </row>
    <row r="1774" spans="1:7" s="125" customFormat="1">
      <c r="A1774" s="145" t="s">
        <v>3895</v>
      </c>
      <c r="B1774" s="146" t="s">
        <v>3896</v>
      </c>
      <c r="C1774" s="147" t="s">
        <v>216</v>
      </c>
      <c r="D1774" s="148">
        <v>8.77</v>
      </c>
      <c r="E1774" s="148">
        <v>2.82</v>
      </c>
      <c r="F1774" s="148">
        <v>11.59</v>
      </c>
      <c r="G1774" s="125">
        <v>9</v>
      </c>
    </row>
    <row r="1775" spans="1:7" s="125" customFormat="1">
      <c r="A1775" s="145" t="s">
        <v>3897</v>
      </c>
      <c r="B1775" s="146" t="s">
        <v>3898</v>
      </c>
      <c r="C1775" s="147" t="s">
        <v>216</v>
      </c>
      <c r="D1775" s="148">
        <v>7.82</v>
      </c>
      <c r="E1775" s="148">
        <v>4.24</v>
      </c>
      <c r="F1775" s="148">
        <v>12.06</v>
      </c>
      <c r="G1775" s="125">
        <v>9</v>
      </c>
    </row>
    <row r="1776" spans="1:7" s="125" customFormat="1">
      <c r="A1776" s="145" t="s">
        <v>3899</v>
      </c>
      <c r="B1776" s="146" t="s">
        <v>3900</v>
      </c>
      <c r="C1776" s="147" t="s">
        <v>216</v>
      </c>
      <c r="D1776" s="148">
        <v>56.93</v>
      </c>
      <c r="E1776" s="148">
        <v>5.39</v>
      </c>
      <c r="F1776" s="148">
        <v>62.32</v>
      </c>
      <c r="G1776" s="125">
        <v>9</v>
      </c>
    </row>
    <row r="1777" spans="1:7" s="125" customFormat="1">
      <c r="A1777" s="145" t="s">
        <v>3901</v>
      </c>
      <c r="B1777" s="146" t="s">
        <v>3902</v>
      </c>
      <c r="C1777" s="147" t="s">
        <v>216</v>
      </c>
      <c r="D1777" s="148">
        <v>15.48</v>
      </c>
      <c r="E1777" s="148">
        <v>4.24</v>
      </c>
      <c r="F1777" s="148">
        <v>19.72</v>
      </c>
      <c r="G1777" s="125">
        <v>9</v>
      </c>
    </row>
    <row r="1778" spans="1:7" s="125" customFormat="1">
      <c r="A1778" s="145" t="s">
        <v>3903</v>
      </c>
      <c r="B1778" s="146" t="s">
        <v>3904</v>
      </c>
      <c r="C1778" s="147" t="s">
        <v>216</v>
      </c>
      <c r="D1778" s="148">
        <v>40.729999999999997</v>
      </c>
      <c r="E1778" s="148">
        <v>5.39</v>
      </c>
      <c r="F1778" s="148">
        <v>46.12</v>
      </c>
      <c r="G1778" s="125">
        <v>9</v>
      </c>
    </row>
    <row r="1779" spans="1:7" s="125" customFormat="1">
      <c r="A1779" s="145" t="s">
        <v>3905</v>
      </c>
      <c r="B1779" s="146" t="s">
        <v>3906</v>
      </c>
      <c r="C1779" s="147" t="s">
        <v>216</v>
      </c>
      <c r="D1779" s="148">
        <v>8.32</v>
      </c>
      <c r="E1779" s="148">
        <v>4.24</v>
      </c>
      <c r="F1779" s="148">
        <v>12.56</v>
      </c>
      <c r="G1779" s="125">
        <v>9</v>
      </c>
    </row>
    <row r="1780" spans="1:7" s="125" customFormat="1">
      <c r="A1780" s="145" t="s">
        <v>3907</v>
      </c>
      <c r="B1780" s="146" t="s">
        <v>3908</v>
      </c>
      <c r="C1780" s="147" t="s">
        <v>216</v>
      </c>
      <c r="D1780" s="148">
        <v>42.17</v>
      </c>
      <c r="E1780" s="148">
        <v>5.39</v>
      </c>
      <c r="F1780" s="148">
        <v>47.56</v>
      </c>
      <c r="G1780" s="125">
        <v>9</v>
      </c>
    </row>
    <row r="1781" spans="1:7" s="125" customFormat="1">
      <c r="A1781" s="145" t="s">
        <v>3909</v>
      </c>
      <c r="B1781" s="146" t="s">
        <v>3910</v>
      </c>
      <c r="C1781" s="147" t="s">
        <v>216</v>
      </c>
      <c r="D1781" s="148">
        <v>7.34</v>
      </c>
      <c r="E1781" s="148"/>
      <c r="F1781" s="148">
        <v>7.34</v>
      </c>
      <c r="G1781" s="125">
        <v>9</v>
      </c>
    </row>
    <row r="1782" spans="1:7" s="125" customFormat="1">
      <c r="A1782" s="145" t="s">
        <v>3911</v>
      </c>
      <c r="B1782" s="146" t="s">
        <v>3912</v>
      </c>
      <c r="C1782" s="147"/>
      <c r="D1782" s="148"/>
      <c r="E1782" s="148"/>
      <c r="F1782" s="148"/>
      <c r="G1782" s="125">
        <v>5</v>
      </c>
    </row>
    <row r="1783" spans="1:7" s="125" customFormat="1">
      <c r="A1783" s="145" t="s">
        <v>3913</v>
      </c>
      <c r="B1783" s="146" t="s">
        <v>3914</v>
      </c>
      <c r="C1783" s="147" t="s">
        <v>24</v>
      </c>
      <c r="D1783" s="148">
        <v>42.39</v>
      </c>
      <c r="E1783" s="148">
        <v>3.11</v>
      </c>
      <c r="F1783" s="148">
        <v>45.5</v>
      </c>
      <c r="G1783" s="125">
        <v>9</v>
      </c>
    </row>
    <row r="1784" spans="1:7" s="125" customFormat="1">
      <c r="A1784" s="145" t="s">
        <v>3915</v>
      </c>
      <c r="B1784" s="146" t="s">
        <v>3916</v>
      </c>
      <c r="C1784" s="147" t="s">
        <v>24</v>
      </c>
      <c r="D1784" s="148">
        <v>30.64</v>
      </c>
      <c r="E1784" s="148">
        <v>3.11</v>
      </c>
      <c r="F1784" s="148">
        <v>33.75</v>
      </c>
      <c r="G1784" s="125">
        <v>9</v>
      </c>
    </row>
    <row r="1785" spans="1:7" s="125" customFormat="1">
      <c r="A1785" s="145" t="s">
        <v>3917</v>
      </c>
      <c r="B1785" s="146" t="s">
        <v>3918</v>
      </c>
      <c r="C1785" s="147" t="s">
        <v>24</v>
      </c>
      <c r="D1785" s="148">
        <v>31.25</v>
      </c>
      <c r="E1785" s="148">
        <v>3.11</v>
      </c>
      <c r="F1785" s="148">
        <v>34.36</v>
      </c>
      <c r="G1785" s="125">
        <v>9</v>
      </c>
    </row>
    <row r="1786" spans="1:7" s="125" customFormat="1">
      <c r="A1786" s="145" t="s">
        <v>3919</v>
      </c>
      <c r="B1786" s="146" t="s">
        <v>3920</v>
      </c>
      <c r="C1786" s="147" t="s">
        <v>24</v>
      </c>
      <c r="D1786" s="148">
        <v>43.75</v>
      </c>
      <c r="E1786" s="148">
        <v>3.11</v>
      </c>
      <c r="F1786" s="148">
        <v>46.86</v>
      </c>
      <c r="G1786" s="125">
        <v>9</v>
      </c>
    </row>
    <row r="1787" spans="1:7" s="125" customFormat="1">
      <c r="A1787" s="145" t="s">
        <v>3921</v>
      </c>
      <c r="B1787" s="146" t="s">
        <v>3922</v>
      </c>
      <c r="C1787" s="147"/>
      <c r="D1787" s="148"/>
      <c r="E1787" s="148"/>
      <c r="F1787" s="148"/>
      <c r="G1787" s="125">
        <v>5</v>
      </c>
    </row>
    <row r="1788" spans="1:7" s="125" customFormat="1">
      <c r="A1788" s="145" t="s">
        <v>3923</v>
      </c>
      <c r="B1788" s="146" t="s">
        <v>3924</v>
      </c>
      <c r="C1788" s="147" t="s">
        <v>24</v>
      </c>
      <c r="D1788" s="148">
        <v>67.430000000000007</v>
      </c>
      <c r="E1788" s="148">
        <v>26.93</v>
      </c>
      <c r="F1788" s="148">
        <v>94.36</v>
      </c>
      <c r="G1788" s="125">
        <v>9</v>
      </c>
    </row>
    <row r="1789" spans="1:7" s="125" customFormat="1">
      <c r="A1789" s="145" t="s">
        <v>3925</v>
      </c>
      <c r="B1789" s="146" t="s">
        <v>3926</v>
      </c>
      <c r="C1789" s="147" t="s">
        <v>24</v>
      </c>
      <c r="D1789" s="148">
        <v>79.12</v>
      </c>
      <c r="E1789" s="148">
        <v>26.93</v>
      </c>
      <c r="F1789" s="148">
        <v>106.05</v>
      </c>
      <c r="G1789" s="125">
        <v>9</v>
      </c>
    </row>
    <row r="1790" spans="1:7" s="125" customFormat="1">
      <c r="A1790" s="145" t="s">
        <v>3927</v>
      </c>
      <c r="B1790" s="146" t="s">
        <v>3928</v>
      </c>
      <c r="C1790" s="147" t="s">
        <v>24</v>
      </c>
      <c r="D1790" s="148">
        <v>100.21</v>
      </c>
      <c r="E1790" s="148">
        <v>26.93</v>
      </c>
      <c r="F1790" s="148">
        <v>127.14</v>
      </c>
      <c r="G1790" s="125">
        <v>9</v>
      </c>
    </row>
    <row r="1791" spans="1:7" s="125" customFormat="1">
      <c r="A1791" s="145" t="s">
        <v>3929</v>
      </c>
      <c r="B1791" s="146" t="s">
        <v>3930</v>
      </c>
      <c r="C1791" s="147" t="s">
        <v>24</v>
      </c>
      <c r="D1791" s="148">
        <v>193.59</v>
      </c>
      <c r="E1791" s="148">
        <v>3.04</v>
      </c>
      <c r="F1791" s="148">
        <v>196.63</v>
      </c>
      <c r="G1791" s="125">
        <v>9</v>
      </c>
    </row>
    <row r="1792" spans="1:7" s="125" customFormat="1">
      <c r="A1792" s="145" t="s">
        <v>3931</v>
      </c>
      <c r="B1792" s="146" t="s">
        <v>3932</v>
      </c>
      <c r="C1792" s="147" t="s">
        <v>24</v>
      </c>
      <c r="D1792" s="148">
        <v>97.01</v>
      </c>
      <c r="E1792" s="148">
        <v>3.04</v>
      </c>
      <c r="F1792" s="148">
        <v>100.05</v>
      </c>
      <c r="G1792" s="125">
        <v>9</v>
      </c>
    </row>
    <row r="1793" spans="1:7" s="125" customFormat="1">
      <c r="A1793" s="145" t="s">
        <v>3933</v>
      </c>
      <c r="B1793" s="146" t="s">
        <v>3934</v>
      </c>
      <c r="C1793" s="147" t="s">
        <v>24</v>
      </c>
      <c r="D1793" s="148">
        <v>111.61</v>
      </c>
      <c r="E1793" s="148">
        <v>26.93</v>
      </c>
      <c r="F1793" s="148">
        <v>138.54</v>
      </c>
      <c r="G1793" s="125">
        <v>9</v>
      </c>
    </row>
    <row r="1794" spans="1:7" s="125" customFormat="1">
      <c r="A1794" s="145" t="s">
        <v>3935</v>
      </c>
      <c r="B1794" s="146" t="s">
        <v>3936</v>
      </c>
      <c r="C1794" s="147" t="s">
        <v>24</v>
      </c>
      <c r="D1794" s="148">
        <v>260.56</v>
      </c>
      <c r="E1794" s="148">
        <v>26.93</v>
      </c>
      <c r="F1794" s="148">
        <v>287.49</v>
      </c>
      <c r="G1794" s="125">
        <v>9</v>
      </c>
    </row>
    <row r="1795" spans="1:7" s="125" customFormat="1" ht="30">
      <c r="A1795" s="145" t="s">
        <v>3937</v>
      </c>
      <c r="B1795" s="146" t="s">
        <v>3938</v>
      </c>
      <c r="C1795" s="147" t="s">
        <v>24</v>
      </c>
      <c r="D1795" s="148">
        <v>44.55</v>
      </c>
      <c r="E1795" s="148">
        <v>26.93</v>
      </c>
      <c r="F1795" s="148">
        <v>71.48</v>
      </c>
      <c r="G1795" s="125">
        <v>9</v>
      </c>
    </row>
    <row r="1796" spans="1:7" s="125" customFormat="1">
      <c r="A1796" s="145" t="s">
        <v>3939</v>
      </c>
      <c r="B1796" s="146" t="s">
        <v>3940</v>
      </c>
      <c r="C1796" s="147"/>
      <c r="D1796" s="148"/>
      <c r="E1796" s="148"/>
      <c r="F1796" s="148"/>
      <c r="G1796" s="125">
        <v>5</v>
      </c>
    </row>
    <row r="1797" spans="1:7" s="125" customFormat="1">
      <c r="A1797" s="145" t="s">
        <v>3941</v>
      </c>
      <c r="B1797" s="146" t="s">
        <v>3942</v>
      </c>
      <c r="C1797" s="147" t="s">
        <v>31</v>
      </c>
      <c r="D1797" s="148">
        <v>28.34</v>
      </c>
      <c r="E1797" s="148">
        <v>26.93</v>
      </c>
      <c r="F1797" s="148">
        <v>55.27</v>
      </c>
      <c r="G1797" s="125">
        <v>9</v>
      </c>
    </row>
    <row r="1798" spans="1:7" s="125" customFormat="1" ht="30">
      <c r="A1798" s="145" t="s">
        <v>3943</v>
      </c>
      <c r="B1798" s="146" t="s">
        <v>3944</v>
      </c>
      <c r="C1798" s="147" t="s">
        <v>31</v>
      </c>
      <c r="D1798" s="148">
        <v>38</v>
      </c>
      <c r="E1798" s="148">
        <v>26.93</v>
      </c>
      <c r="F1798" s="148">
        <v>64.930000000000007</v>
      </c>
      <c r="G1798" s="125">
        <v>9</v>
      </c>
    </row>
    <row r="1799" spans="1:7" s="125" customFormat="1" ht="30">
      <c r="A1799" s="145" t="s">
        <v>3945</v>
      </c>
      <c r="B1799" s="146" t="s">
        <v>3946</v>
      </c>
      <c r="C1799" s="147" t="s">
        <v>31</v>
      </c>
      <c r="D1799" s="148">
        <v>43.64</v>
      </c>
      <c r="E1799" s="148">
        <v>26.93</v>
      </c>
      <c r="F1799" s="148">
        <v>70.569999999999993</v>
      </c>
      <c r="G1799" s="125">
        <v>9</v>
      </c>
    </row>
    <row r="1800" spans="1:7" s="125" customFormat="1" ht="30">
      <c r="A1800" s="145" t="s">
        <v>3947</v>
      </c>
      <c r="B1800" s="146" t="s">
        <v>3948</v>
      </c>
      <c r="C1800" s="147" t="s">
        <v>31</v>
      </c>
      <c r="D1800" s="148">
        <v>168.2</v>
      </c>
      <c r="E1800" s="148">
        <v>43.45</v>
      </c>
      <c r="F1800" s="148">
        <v>211.65</v>
      </c>
      <c r="G1800" s="125">
        <v>9</v>
      </c>
    </row>
    <row r="1801" spans="1:7" s="125" customFormat="1" ht="30">
      <c r="A1801" s="145" t="s">
        <v>3949</v>
      </c>
      <c r="B1801" s="146" t="s">
        <v>3950</v>
      </c>
      <c r="C1801" s="147" t="s">
        <v>216</v>
      </c>
      <c r="D1801" s="148">
        <v>211.18</v>
      </c>
      <c r="E1801" s="148"/>
      <c r="F1801" s="148">
        <v>211.18</v>
      </c>
      <c r="G1801" s="125">
        <v>9</v>
      </c>
    </row>
    <row r="1802" spans="1:7" s="125" customFormat="1" ht="30">
      <c r="A1802" s="145" t="s">
        <v>3951</v>
      </c>
      <c r="B1802" s="146" t="s">
        <v>3952</v>
      </c>
      <c r="C1802" s="147" t="s">
        <v>216</v>
      </c>
      <c r="D1802" s="148">
        <v>216.57</v>
      </c>
      <c r="E1802" s="148"/>
      <c r="F1802" s="148">
        <v>216.57</v>
      </c>
      <c r="G1802" s="125">
        <v>9</v>
      </c>
    </row>
    <row r="1803" spans="1:7" s="125" customFormat="1" ht="30">
      <c r="A1803" s="145" t="s">
        <v>3953</v>
      </c>
      <c r="B1803" s="146" t="s">
        <v>3954</v>
      </c>
      <c r="C1803" s="147" t="s">
        <v>216</v>
      </c>
      <c r="D1803" s="148">
        <v>212</v>
      </c>
      <c r="E1803" s="148"/>
      <c r="F1803" s="148">
        <v>212</v>
      </c>
      <c r="G1803" s="125">
        <v>9</v>
      </c>
    </row>
    <row r="1804" spans="1:7" s="125" customFormat="1">
      <c r="A1804" s="145" t="s">
        <v>3955</v>
      </c>
      <c r="B1804" s="146" t="s">
        <v>3956</v>
      </c>
      <c r="C1804" s="147" t="s">
        <v>31</v>
      </c>
      <c r="D1804" s="148">
        <v>35.5</v>
      </c>
      <c r="E1804" s="148"/>
      <c r="F1804" s="148">
        <v>35.5</v>
      </c>
      <c r="G1804" s="125">
        <v>9</v>
      </c>
    </row>
    <row r="1805" spans="1:7" s="125" customFormat="1" ht="45">
      <c r="A1805" s="145" t="s">
        <v>3957</v>
      </c>
      <c r="B1805" s="146" t="s">
        <v>3958</v>
      </c>
      <c r="C1805" s="147" t="s">
        <v>216</v>
      </c>
      <c r="D1805" s="148">
        <v>235.69</v>
      </c>
      <c r="E1805" s="148"/>
      <c r="F1805" s="148">
        <v>235.69</v>
      </c>
      <c r="G1805" s="125">
        <v>9</v>
      </c>
    </row>
    <row r="1806" spans="1:7" s="125" customFormat="1" ht="30">
      <c r="A1806" s="145" t="s">
        <v>3959</v>
      </c>
      <c r="B1806" s="146" t="s">
        <v>3960</v>
      </c>
      <c r="C1806" s="147" t="s">
        <v>216</v>
      </c>
      <c r="D1806" s="148">
        <v>430.5</v>
      </c>
      <c r="E1806" s="148">
        <v>55.88</v>
      </c>
      <c r="F1806" s="148">
        <v>486.38</v>
      </c>
      <c r="G1806" s="125">
        <v>9</v>
      </c>
    </row>
    <row r="1807" spans="1:7" s="125" customFormat="1" ht="30">
      <c r="A1807" s="145" t="s">
        <v>3961</v>
      </c>
      <c r="B1807" s="146" t="s">
        <v>3962</v>
      </c>
      <c r="C1807" s="147" t="s">
        <v>216</v>
      </c>
      <c r="D1807" s="148">
        <v>230.89</v>
      </c>
      <c r="E1807" s="148"/>
      <c r="F1807" s="148">
        <v>230.89</v>
      </c>
      <c r="G1807" s="125">
        <v>9</v>
      </c>
    </row>
    <row r="1808" spans="1:7" s="125" customFormat="1" ht="30">
      <c r="A1808" s="145" t="s">
        <v>3963</v>
      </c>
      <c r="B1808" s="146" t="s">
        <v>3964</v>
      </c>
      <c r="C1808" s="147" t="s">
        <v>216</v>
      </c>
      <c r="D1808" s="148">
        <v>1948.52</v>
      </c>
      <c r="E1808" s="148">
        <v>83.42</v>
      </c>
      <c r="F1808" s="148">
        <v>2031.94</v>
      </c>
      <c r="G1808" s="125">
        <v>9</v>
      </c>
    </row>
    <row r="1809" spans="1:7" s="125" customFormat="1" ht="30">
      <c r="A1809" s="145" t="s">
        <v>3965</v>
      </c>
      <c r="B1809" s="146" t="s">
        <v>3966</v>
      </c>
      <c r="C1809" s="147" t="s">
        <v>216</v>
      </c>
      <c r="D1809" s="148">
        <v>1466.96</v>
      </c>
      <c r="E1809" s="148">
        <v>83.42</v>
      </c>
      <c r="F1809" s="148">
        <v>1550.38</v>
      </c>
      <c r="G1809" s="125">
        <v>9</v>
      </c>
    </row>
    <row r="1810" spans="1:7" s="125" customFormat="1">
      <c r="A1810" s="145" t="s">
        <v>3967</v>
      </c>
      <c r="B1810" s="146" t="s">
        <v>3968</v>
      </c>
      <c r="C1810" s="147" t="s">
        <v>216</v>
      </c>
      <c r="D1810" s="148">
        <v>581.29999999999995</v>
      </c>
      <c r="E1810" s="148">
        <v>33.04</v>
      </c>
      <c r="F1810" s="148">
        <v>614.34</v>
      </c>
      <c r="G1810" s="125">
        <v>9</v>
      </c>
    </row>
    <row r="1811" spans="1:7" s="125" customFormat="1">
      <c r="A1811" s="145" t="s">
        <v>3969</v>
      </c>
      <c r="B1811" s="146" t="s">
        <v>3970</v>
      </c>
      <c r="C1811" s="147" t="s">
        <v>216</v>
      </c>
      <c r="D1811" s="148">
        <v>805.08</v>
      </c>
      <c r="E1811" s="148">
        <v>28.27</v>
      </c>
      <c r="F1811" s="148">
        <v>833.35</v>
      </c>
      <c r="G1811" s="125">
        <v>9</v>
      </c>
    </row>
    <row r="1812" spans="1:7" s="125" customFormat="1">
      <c r="A1812" s="145" t="s">
        <v>3971</v>
      </c>
      <c r="B1812" s="146" t="s">
        <v>3972</v>
      </c>
      <c r="C1812" s="147" t="s">
        <v>216</v>
      </c>
      <c r="D1812" s="148">
        <v>1801.57</v>
      </c>
      <c r="E1812" s="148">
        <v>67.209999999999994</v>
      </c>
      <c r="F1812" s="148">
        <v>1868.78</v>
      </c>
      <c r="G1812" s="125">
        <v>9</v>
      </c>
    </row>
    <row r="1813" spans="1:7" s="125" customFormat="1">
      <c r="A1813" s="145" t="s">
        <v>3973</v>
      </c>
      <c r="B1813" s="146" t="s">
        <v>3974</v>
      </c>
      <c r="C1813" s="147" t="s">
        <v>216</v>
      </c>
      <c r="D1813" s="148">
        <v>134.66999999999999</v>
      </c>
      <c r="E1813" s="148">
        <v>83.23</v>
      </c>
      <c r="F1813" s="148">
        <v>217.9</v>
      </c>
      <c r="G1813" s="125">
        <v>9</v>
      </c>
    </row>
    <row r="1814" spans="1:7" s="125" customFormat="1">
      <c r="A1814" s="145" t="s">
        <v>3975</v>
      </c>
      <c r="B1814" s="146" t="s">
        <v>3976</v>
      </c>
      <c r="C1814" s="147" t="s">
        <v>31</v>
      </c>
      <c r="D1814" s="148">
        <v>131.6</v>
      </c>
      <c r="E1814" s="148">
        <v>43.5</v>
      </c>
      <c r="F1814" s="148">
        <v>175.1</v>
      </c>
      <c r="G1814" s="125">
        <v>9</v>
      </c>
    </row>
    <row r="1815" spans="1:7" s="125" customFormat="1">
      <c r="A1815" s="145" t="s">
        <v>3977</v>
      </c>
      <c r="B1815" s="146" t="s">
        <v>3978</v>
      </c>
      <c r="C1815" s="147"/>
      <c r="D1815" s="148"/>
      <c r="E1815" s="148"/>
      <c r="F1815" s="148"/>
      <c r="G1815" s="125">
        <v>5</v>
      </c>
    </row>
    <row r="1816" spans="1:7" s="125" customFormat="1" ht="30">
      <c r="A1816" s="145" t="s">
        <v>3979</v>
      </c>
      <c r="B1816" s="146" t="s">
        <v>3980</v>
      </c>
      <c r="C1816" s="147" t="s">
        <v>24</v>
      </c>
      <c r="D1816" s="148">
        <v>121.19</v>
      </c>
      <c r="E1816" s="148">
        <v>132.86000000000001</v>
      </c>
      <c r="F1816" s="148">
        <v>254.05</v>
      </c>
      <c r="G1816" s="125">
        <v>9</v>
      </c>
    </row>
    <row r="1817" spans="1:7" s="125" customFormat="1" ht="30">
      <c r="A1817" s="145" t="s">
        <v>3981</v>
      </c>
      <c r="B1817" s="146" t="s">
        <v>3982</v>
      </c>
      <c r="C1817" s="147" t="s">
        <v>24</v>
      </c>
      <c r="D1817" s="148">
        <v>510.44</v>
      </c>
      <c r="E1817" s="148">
        <v>165.22</v>
      </c>
      <c r="F1817" s="148">
        <v>675.66</v>
      </c>
      <c r="G1817" s="125">
        <v>9</v>
      </c>
    </row>
    <row r="1818" spans="1:7" s="125" customFormat="1" ht="30">
      <c r="A1818" s="145" t="s">
        <v>3983</v>
      </c>
      <c r="B1818" s="146" t="s">
        <v>3984</v>
      </c>
      <c r="C1818" s="147" t="s">
        <v>24</v>
      </c>
      <c r="D1818" s="148">
        <v>1519.22</v>
      </c>
      <c r="E1818" s="148">
        <v>298.08</v>
      </c>
      <c r="F1818" s="148">
        <v>1817.3</v>
      </c>
      <c r="G1818" s="125">
        <v>9</v>
      </c>
    </row>
    <row r="1819" spans="1:7" s="125" customFormat="1" ht="30">
      <c r="A1819" s="145" t="s">
        <v>3985</v>
      </c>
      <c r="B1819" s="146" t="s">
        <v>3986</v>
      </c>
      <c r="C1819" s="147" t="s">
        <v>24</v>
      </c>
      <c r="D1819" s="148">
        <v>2114.7800000000002</v>
      </c>
      <c r="E1819" s="148">
        <v>799.44</v>
      </c>
      <c r="F1819" s="148">
        <v>2914.22</v>
      </c>
      <c r="G1819" s="125">
        <v>9</v>
      </c>
    </row>
    <row r="1820" spans="1:7" s="125" customFormat="1" ht="30">
      <c r="A1820" s="145" t="s">
        <v>3987</v>
      </c>
      <c r="B1820" s="146" t="s">
        <v>3988</v>
      </c>
      <c r="C1820" s="147" t="s">
        <v>24</v>
      </c>
      <c r="D1820" s="148">
        <v>4093.2</v>
      </c>
      <c r="E1820" s="148">
        <v>1598.88</v>
      </c>
      <c r="F1820" s="148">
        <v>5692.08</v>
      </c>
      <c r="G1820" s="125">
        <v>9</v>
      </c>
    </row>
    <row r="1821" spans="1:7" s="125" customFormat="1" ht="30">
      <c r="A1821" s="145" t="s">
        <v>3989</v>
      </c>
      <c r="B1821" s="146" t="s">
        <v>3990</v>
      </c>
      <c r="C1821" s="147" t="s">
        <v>24</v>
      </c>
      <c r="D1821" s="148">
        <v>6013.94</v>
      </c>
      <c r="E1821" s="148">
        <v>1862.32</v>
      </c>
      <c r="F1821" s="148">
        <v>7876.26</v>
      </c>
      <c r="G1821" s="125">
        <v>9</v>
      </c>
    </row>
    <row r="1822" spans="1:7" s="125" customFormat="1">
      <c r="A1822" s="145" t="s">
        <v>3991</v>
      </c>
      <c r="B1822" s="146" t="s">
        <v>3992</v>
      </c>
      <c r="C1822" s="147"/>
      <c r="D1822" s="148"/>
      <c r="E1822" s="148"/>
      <c r="F1822" s="148"/>
      <c r="G1822" s="125">
        <v>5</v>
      </c>
    </row>
    <row r="1823" spans="1:7" s="125" customFormat="1" ht="30">
      <c r="A1823" s="145" t="s">
        <v>3993</v>
      </c>
      <c r="B1823" s="146" t="s">
        <v>3994</v>
      </c>
      <c r="C1823" s="147" t="s">
        <v>216</v>
      </c>
      <c r="D1823" s="148">
        <v>9.58</v>
      </c>
      <c r="E1823" s="148">
        <v>6.66</v>
      </c>
      <c r="F1823" s="148">
        <v>16.239999999999998</v>
      </c>
      <c r="G1823" s="125">
        <v>9</v>
      </c>
    </row>
    <row r="1824" spans="1:7" s="125" customFormat="1" ht="30">
      <c r="A1824" s="145" t="s">
        <v>3995</v>
      </c>
      <c r="B1824" s="146" t="s">
        <v>3996</v>
      </c>
      <c r="C1824" s="147" t="s">
        <v>216</v>
      </c>
      <c r="D1824" s="148">
        <v>75.319999999999993</v>
      </c>
      <c r="E1824" s="148">
        <v>9.18</v>
      </c>
      <c r="F1824" s="148">
        <v>84.5</v>
      </c>
      <c r="G1824" s="125">
        <v>9</v>
      </c>
    </row>
    <row r="1825" spans="1:7" s="125" customFormat="1">
      <c r="A1825" s="145" t="s">
        <v>3997</v>
      </c>
      <c r="B1825" s="146" t="s">
        <v>3998</v>
      </c>
      <c r="C1825" s="147" t="s">
        <v>31</v>
      </c>
      <c r="D1825" s="148">
        <v>14.51</v>
      </c>
      <c r="E1825" s="148"/>
      <c r="F1825" s="148">
        <v>14.51</v>
      </c>
      <c r="G1825" s="125">
        <v>9</v>
      </c>
    </row>
    <row r="1826" spans="1:7" s="125" customFormat="1">
      <c r="A1826" s="145" t="s">
        <v>3999</v>
      </c>
      <c r="B1826" s="146" t="s">
        <v>4000</v>
      </c>
      <c r="C1826" s="147" t="s">
        <v>216</v>
      </c>
      <c r="D1826" s="148">
        <v>1.92</v>
      </c>
      <c r="E1826" s="148">
        <v>13.91</v>
      </c>
      <c r="F1826" s="148">
        <v>15.83</v>
      </c>
      <c r="G1826" s="125">
        <v>9</v>
      </c>
    </row>
    <row r="1827" spans="1:7" s="125" customFormat="1">
      <c r="A1827" s="145" t="s">
        <v>4001</v>
      </c>
      <c r="B1827" s="146" t="s">
        <v>4002</v>
      </c>
      <c r="C1827" s="147" t="s">
        <v>216</v>
      </c>
      <c r="D1827" s="148">
        <v>1.99</v>
      </c>
      <c r="E1827" s="148">
        <v>18.63</v>
      </c>
      <c r="F1827" s="148">
        <v>20.62</v>
      </c>
      <c r="G1827" s="125">
        <v>9</v>
      </c>
    </row>
    <row r="1828" spans="1:7" s="125" customFormat="1" ht="30">
      <c r="A1828" s="145" t="s">
        <v>4003</v>
      </c>
      <c r="B1828" s="146" t="s">
        <v>4004</v>
      </c>
      <c r="C1828" s="147" t="s">
        <v>24</v>
      </c>
      <c r="D1828" s="148">
        <v>492.19</v>
      </c>
      <c r="E1828" s="148">
        <v>151.85</v>
      </c>
      <c r="F1828" s="148">
        <v>644.04</v>
      </c>
      <c r="G1828" s="125">
        <v>9</v>
      </c>
    </row>
    <row r="1829" spans="1:7" s="125" customFormat="1">
      <c r="A1829" s="145" t="s">
        <v>4005</v>
      </c>
      <c r="B1829" s="146" t="s">
        <v>4006</v>
      </c>
      <c r="C1829" s="147" t="s">
        <v>216</v>
      </c>
      <c r="D1829" s="148">
        <v>828.19</v>
      </c>
      <c r="E1829" s="148">
        <v>18.559999999999999</v>
      </c>
      <c r="F1829" s="148">
        <v>846.75</v>
      </c>
      <c r="G1829" s="125">
        <v>9</v>
      </c>
    </row>
    <row r="1830" spans="1:7" s="125" customFormat="1">
      <c r="A1830" s="145" t="s">
        <v>4007</v>
      </c>
      <c r="B1830" s="146" t="s">
        <v>4008</v>
      </c>
      <c r="C1830" s="147"/>
      <c r="D1830" s="148"/>
      <c r="E1830" s="148"/>
      <c r="F1830" s="148"/>
      <c r="G1830" s="125">
        <v>2</v>
      </c>
    </row>
    <row r="1831" spans="1:7" s="125" customFormat="1">
      <c r="A1831" s="145" t="s">
        <v>4009</v>
      </c>
      <c r="B1831" s="146" t="s">
        <v>4010</v>
      </c>
      <c r="C1831" s="147"/>
      <c r="D1831" s="148"/>
      <c r="E1831" s="148"/>
      <c r="F1831" s="148"/>
      <c r="G1831" s="125">
        <v>5</v>
      </c>
    </row>
    <row r="1832" spans="1:7" s="125" customFormat="1">
      <c r="A1832" s="145" t="s">
        <v>4011</v>
      </c>
      <c r="B1832" s="146" t="s">
        <v>4012</v>
      </c>
      <c r="C1832" s="147" t="s">
        <v>216</v>
      </c>
      <c r="D1832" s="148">
        <v>49.97</v>
      </c>
      <c r="E1832" s="148">
        <v>5.56</v>
      </c>
      <c r="F1832" s="148">
        <v>55.53</v>
      </c>
      <c r="G1832" s="125">
        <v>9</v>
      </c>
    </row>
    <row r="1833" spans="1:7" s="125" customFormat="1">
      <c r="A1833" s="145" t="s">
        <v>4013</v>
      </c>
      <c r="B1833" s="146" t="s">
        <v>4014</v>
      </c>
      <c r="C1833" s="147" t="s">
        <v>112</v>
      </c>
      <c r="D1833" s="148">
        <v>1690.09</v>
      </c>
      <c r="E1833" s="148">
        <v>133.6</v>
      </c>
      <c r="F1833" s="148">
        <v>1823.69</v>
      </c>
      <c r="G1833" s="125">
        <v>9</v>
      </c>
    </row>
    <row r="1834" spans="1:7" s="125" customFormat="1">
      <c r="A1834" s="145" t="s">
        <v>4015</v>
      </c>
      <c r="B1834" s="146" t="s">
        <v>4016</v>
      </c>
      <c r="C1834" s="147" t="s">
        <v>24</v>
      </c>
      <c r="D1834" s="148">
        <v>2179.61</v>
      </c>
      <c r="E1834" s="148">
        <v>1682.79</v>
      </c>
      <c r="F1834" s="148">
        <v>3862.4</v>
      </c>
      <c r="G1834" s="125">
        <v>9</v>
      </c>
    </row>
    <row r="1835" spans="1:7" s="125" customFormat="1">
      <c r="A1835" s="145" t="s">
        <v>4017</v>
      </c>
      <c r="B1835" s="146" t="s">
        <v>4018</v>
      </c>
      <c r="C1835" s="147" t="s">
        <v>112</v>
      </c>
      <c r="D1835" s="148">
        <v>1656.58</v>
      </c>
      <c r="E1835" s="148">
        <v>133.6</v>
      </c>
      <c r="F1835" s="148">
        <v>1790.18</v>
      </c>
      <c r="G1835" s="125">
        <v>9</v>
      </c>
    </row>
    <row r="1836" spans="1:7" s="125" customFormat="1" ht="30">
      <c r="A1836" s="145" t="s">
        <v>4019</v>
      </c>
      <c r="B1836" s="146" t="s">
        <v>4020</v>
      </c>
      <c r="C1836" s="147" t="s">
        <v>216</v>
      </c>
      <c r="D1836" s="148">
        <v>129.31</v>
      </c>
      <c r="E1836" s="148">
        <v>27.53</v>
      </c>
      <c r="F1836" s="148">
        <v>156.84</v>
      </c>
      <c r="G1836" s="125">
        <v>9</v>
      </c>
    </row>
    <row r="1837" spans="1:7" s="125" customFormat="1">
      <c r="A1837" s="145" t="s">
        <v>4021</v>
      </c>
      <c r="B1837" s="146" t="s">
        <v>4022</v>
      </c>
      <c r="C1837" s="147"/>
      <c r="D1837" s="148"/>
      <c r="E1837" s="148"/>
      <c r="F1837" s="148"/>
      <c r="G1837" s="125">
        <v>5</v>
      </c>
    </row>
    <row r="1838" spans="1:7" s="125" customFormat="1" ht="30">
      <c r="A1838" s="145" t="s">
        <v>4023</v>
      </c>
      <c r="B1838" s="146" t="s">
        <v>4024</v>
      </c>
      <c r="C1838" s="147" t="s">
        <v>24</v>
      </c>
      <c r="D1838" s="148">
        <v>3654.63</v>
      </c>
      <c r="E1838" s="148">
        <v>81</v>
      </c>
      <c r="F1838" s="148">
        <v>3735.63</v>
      </c>
      <c r="G1838" s="125">
        <v>9</v>
      </c>
    </row>
    <row r="1839" spans="1:7" s="125" customFormat="1">
      <c r="A1839" s="145" t="s">
        <v>4025</v>
      </c>
      <c r="B1839" s="146" t="s">
        <v>4026</v>
      </c>
      <c r="C1839" s="147"/>
      <c r="D1839" s="148"/>
      <c r="E1839" s="148"/>
      <c r="F1839" s="148"/>
      <c r="G1839" s="125">
        <v>5</v>
      </c>
    </row>
    <row r="1840" spans="1:7" s="125" customFormat="1">
      <c r="A1840" s="145" t="s">
        <v>4027</v>
      </c>
      <c r="B1840" s="146" t="s">
        <v>4028</v>
      </c>
      <c r="C1840" s="147" t="s">
        <v>31</v>
      </c>
      <c r="D1840" s="148">
        <v>137.33000000000001</v>
      </c>
      <c r="E1840" s="148">
        <v>80.56</v>
      </c>
      <c r="F1840" s="148">
        <v>217.89</v>
      </c>
      <c r="G1840" s="125">
        <v>9</v>
      </c>
    </row>
    <row r="1841" spans="1:7" s="125" customFormat="1">
      <c r="A1841" s="145" t="s">
        <v>4029</v>
      </c>
      <c r="B1841" s="146" t="s">
        <v>4030</v>
      </c>
      <c r="C1841" s="147" t="s">
        <v>24</v>
      </c>
      <c r="D1841" s="148">
        <v>449.07</v>
      </c>
      <c r="E1841" s="148">
        <v>17.95</v>
      </c>
      <c r="F1841" s="148">
        <v>467.02</v>
      </c>
      <c r="G1841" s="125">
        <v>9</v>
      </c>
    </row>
    <row r="1842" spans="1:7" s="125" customFormat="1">
      <c r="A1842" s="145" t="s">
        <v>4031</v>
      </c>
      <c r="B1842" s="146" t="s">
        <v>4032</v>
      </c>
      <c r="C1842" s="147" t="s">
        <v>216</v>
      </c>
      <c r="D1842" s="148">
        <v>208.02</v>
      </c>
      <c r="E1842" s="148">
        <v>50.22</v>
      </c>
      <c r="F1842" s="148">
        <v>258.24</v>
      </c>
      <c r="G1842" s="125">
        <v>9</v>
      </c>
    </row>
    <row r="1843" spans="1:7" s="125" customFormat="1" ht="30">
      <c r="A1843" s="145" t="s">
        <v>4033</v>
      </c>
      <c r="B1843" s="146" t="s">
        <v>4034</v>
      </c>
      <c r="C1843" s="147" t="s">
        <v>24</v>
      </c>
      <c r="D1843" s="148">
        <v>495.13</v>
      </c>
      <c r="E1843" s="148">
        <v>25.23</v>
      </c>
      <c r="F1843" s="148">
        <v>520.36</v>
      </c>
      <c r="G1843" s="125">
        <v>9</v>
      </c>
    </row>
    <row r="1844" spans="1:7" s="125" customFormat="1">
      <c r="A1844" s="145" t="s">
        <v>4035</v>
      </c>
      <c r="B1844" s="146" t="s">
        <v>4036</v>
      </c>
      <c r="C1844" s="147" t="s">
        <v>24</v>
      </c>
      <c r="D1844" s="148">
        <v>728.49</v>
      </c>
      <c r="E1844" s="148">
        <v>37.85</v>
      </c>
      <c r="F1844" s="148">
        <v>766.34</v>
      </c>
      <c r="G1844" s="125">
        <v>9</v>
      </c>
    </row>
    <row r="1845" spans="1:7" s="125" customFormat="1">
      <c r="A1845" s="145" t="s">
        <v>4037</v>
      </c>
      <c r="B1845" s="146" t="s">
        <v>4038</v>
      </c>
      <c r="C1845" s="147"/>
      <c r="D1845" s="148"/>
      <c r="E1845" s="148"/>
      <c r="F1845" s="148"/>
      <c r="G1845" s="125">
        <v>5</v>
      </c>
    </row>
    <row r="1846" spans="1:7" s="125" customFormat="1">
      <c r="A1846" s="145" t="s">
        <v>4039</v>
      </c>
      <c r="B1846" s="146" t="s">
        <v>4040</v>
      </c>
      <c r="C1846" s="147" t="s">
        <v>112</v>
      </c>
      <c r="D1846" s="148">
        <v>4348.93</v>
      </c>
      <c r="E1846" s="148">
        <v>178.13</v>
      </c>
      <c r="F1846" s="148">
        <v>4527.0600000000004</v>
      </c>
      <c r="G1846" s="125">
        <v>9</v>
      </c>
    </row>
    <row r="1847" spans="1:7" s="125" customFormat="1">
      <c r="A1847" s="145" t="s">
        <v>4041</v>
      </c>
      <c r="B1847" s="146" t="s">
        <v>4042</v>
      </c>
      <c r="C1847" s="147" t="s">
        <v>112</v>
      </c>
      <c r="D1847" s="148">
        <v>1351.11</v>
      </c>
      <c r="E1847" s="148">
        <v>178.13</v>
      </c>
      <c r="F1847" s="148">
        <v>1529.24</v>
      </c>
      <c r="G1847" s="125">
        <v>9</v>
      </c>
    </row>
    <row r="1848" spans="1:7" s="125" customFormat="1">
      <c r="A1848" s="145" t="s">
        <v>4043</v>
      </c>
      <c r="B1848" s="146" t="s">
        <v>4044</v>
      </c>
      <c r="C1848" s="147" t="s">
        <v>112</v>
      </c>
      <c r="D1848" s="148">
        <v>1004.39</v>
      </c>
      <c r="E1848" s="148">
        <v>178.13</v>
      </c>
      <c r="F1848" s="148">
        <v>1182.52</v>
      </c>
      <c r="G1848" s="125">
        <v>9</v>
      </c>
    </row>
    <row r="1849" spans="1:7" s="125" customFormat="1">
      <c r="A1849" s="145" t="s">
        <v>4045</v>
      </c>
      <c r="B1849" s="146" t="s">
        <v>4046</v>
      </c>
      <c r="C1849" s="147" t="s">
        <v>112</v>
      </c>
      <c r="D1849" s="148">
        <v>1454.48</v>
      </c>
      <c r="E1849" s="148">
        <v>178.13</v>
      </c>
      <c r="F1849" s="148">
        <v>1632.61</v>
      </c>
      <c r="G1849" s="125">
        <v>9</v>
      </c>
    </row>
    <row r="1850" spans="1:7" s="125" customFormat="1">
      <c r="A1850" s="145" t="s">
        <v>4047</v>
      </c>
      <c r="B1850" s="146" t="s">
        <v>4048</v>
      </c>
      <c r="C1850" s="147"/>
      <c r="D1850" s="148"/>
      <c r="E1850" s="148"/>
      <c r="F1850" s="148"/>
      <c r="G1850" s="125">
        <v>5</v>
      </c>
    </row>
    <row r="1851" spans="1:7" s="125" customFormat="1">
      <c r="A1851" s="145" t="s">
        <v>4049</v>
      </c>
      <c r="B1851" s="146" t="s">
        <v>4050</v>
      </c>
      <c r="C1851" s="147" t="s">
        <v>112</v>
      </c>
      <c r="D1851" s="148">
        <v>5359.42</v>
      </c>
      <c r="E1851" s="148">
        <v>283.23</v>
      </c>
      <c r="F1851" s="148">
        <v>5642.65</v>
      </c>
      <c r="G1851" s="125">
        <v>9</v>
      </c>
    </row>
    <row r="1852" spans="1:7" s="125" customFormat="1">
      <c r="A1852" s="145" t="s">
        <v>4051</v>
      </c>
      <c r="B1852" s="146" t="s">
        <v>4052</v>
      </c>
      <c r="C1852" s="147" t="s">
        <v>112</v>
      </c>
      <c r="D1852" s="148">
        <v>9393.94</v>
      </c>
      <c r="E1852" s="148">
        <v>283.23</v>
      </c>
      <c r="F1852" s="148">
        <v>9677.17</v>
      </c>
      <c r="G1852" s="125">
        <v>9</v>
      </c>
    </row>
    <row r="1853" spans="1:7" s="125" customFormat="1">
      <c r="A1853" s="145" t="s">
        <v>4053</v>
      </c>
      <c r="B1853" s="146" t="s">
        <v>4054</v>
      </c>
      <c r="C1853" s="147" t="s">
        <v>24</v>
      </c>
      <c r="D1853" s="148">
        <v>3109.78</v>
      </c>
      <c r="E1853" s="148">
        <v>41.83</v>
      </c>
      <c r="F1853" s="148">
        <v>3151.61</v>
      </c>
      <c r="G1853" s="125">
        <v>9</v>
      </c>
    </row>
    <row r="1854" spans="1:7" s="125" customFormat="1">
      <c r="A1854" s="145" t="s">
        <v>4055</v>
      </c>
      <c r="B1854" s="146" t="s">
        <v>4056</v>
      </c>
      <c r="C1854" s="147" t="s">
        <v>24</v>
      </c>
      <c r="D1854" s="148">
        <v>1764.99</v>
      </c>
      <c r="E1854" s="148">
        <v>41.83</v>
      </c>
      <c r="F1854" s="148">
        <v>1806.82</v>
      </c>
      <c r="G1854" s="125">
        <v>9</v>
      </c>
    </row>
    <row r="1855" spans="1:7" s="125" customFormat="1">
      <c r="A1855" s="145" t="s">
        <v>4057</v>
      </c>
      <c r="B1855" s="146" t="s">
        <v>4058</v>
      </c>
      <c r="C1855" s="147"/>
      <c r="D1855" s="148"/>
      <c r="E1855" s="148"/>
      <c r="F1855" s="148"/>
      <c r="G1855" s="125">
        <v>5</v>
      </c>
    </row>
    <row r="1856" spans="1:7" s="125" customFormat="1">
      <c r="A1856" s="145" t="s">
        <v>4059</v>
      </c>
      <c r="B1856" s="146" t="s">
        <v>4060</v>
      </c>
      <c r="C1856" s="147" t="s">
        <v>216</v>
      </c>
      <c r="D1856" s="148">
        <v>10.57</v>
      </c>
      <c r="E1856" s="148"/>
      <c r="F1856" s="148">
        <v>10.57</v>
      </c>
      <c r="G1856" s="125">
        <v>9</v>
      </c>
    </row>
    <row r="1857" spans="1:7" s="125" customFormat="1" ht="30">
      <c r="A1857" s="145" t="s">
        <v>4061</v>
      </c>
      <c r="B1857" s="146" t="s">
        <v>4062</v>
      </c>
      <c r="C1857" s="147" t="s">
        <v>24</v>
      </c>
      <c r="D1857" s="148">
        <v>1121.55</v>
      </c>
      <c r="E1857" s="148">
        <v>27.83</v>
      </c>
      <c r="F1857" s="148">
        <v>1149.3800000000001</v>
      </c>
      <c r="G1857" s="125">
        <v>9</v>
      </c>
    </row>
    <row r="1858" spans="1:7" s="125" customFormat="1">
      <c r="A1858" s="145" t="s">
        <v>4063</v>
      </c>
      <c r="B1858" s="146" t="s">
        <v>4064</v>
      </c>
      <c r="C1858" s="147"/>
      <c r="D1858" s="148"/>
      <c r="E1858" s="148"/>
      <c r="F1858" s="148"/>
      <c r="G1858" s="125">
        <v>2</v>
      </c>
    </row>
    <row r="1859" spans="1:7" s="125" customFormat="1">
      <c r="A1859" s="145" t="s">
        <v>4065</v>
      </c>
      <c r="B1859" s="146" t="s">
        <v>4066</v>
      </c>
      <c r="C1859" s="147"/>
      <c r="D1859" s="148"/>
      <c r="E1859" s="148"/>
      <c r="F1859" s="148"/>
      <c r="G1859" s="125">
        <v>5</v>
      </c>
    </row>
    <row r="1860" spans="1:7" s="125" customFormat="1">
      <c r="A1860" s="145" t="s">
        <v>4067</v>
      </c>
      <c r="B1860" s="146" t="s">
        <v>4068</v>
      </c>
      <c r="C1860" s="147" t="s">
        <v>112</v>
      </c>
      <c r="D1860" s="148">
        <v>141850.72</v>
      </c>
      <c r="E1860" s="148">
        <v>223.4</v>
      </c>
      <c r="F1860" s="148">
        <v>142074.12</v>
      </c>
      <c r="G1860" s="125">
        <v>9</v>
      </c>
    </row>
    <row r="1861" spans="1:7" s="125" customFormat="1">
      <c r="A1861" s="145" t="s">
        <v>4069</v>
      </c>
      <c r="B1861" s="146" t="s">
        <v>4070</v>
      </c>
      <c r="C1861" s="147" t="s">
        <v>112</v>
      </c>
      <c r="D1861" s="148">
        <v>121367.43</v>
      </c>
      <c r="E1861" s="148">
        <v>223.4</v>
      </c>
      <c r="F1861" s="148">
        <v>121590.83</v>
      </c>
      <c r="G1861" s="125">
        <v>9</v>
      </c>
    </row>
    <row r="1862" spans="1:7" s="125" customFormat="1">
      <c r="A1862" s="145" t="s">
        <v>4071</v>
      </c>
      <c r="B1862" s="146" t="s">
        <v>4072</v>
      </c>
      <c r="C1862" s="147" t="s">
        <v>112</v>
      </c>
      <c r="D1862" s="148">
        <v>129616.63</v>
      </c>
      <c r="E1862" s="148">
        <v>446.8</v>
      </c>
      <c r="F1862" s="148">
        <v>130063.43</v>
      </c>
      <c r="G1862" s="125">
        <v>9</v>
      </c>
    </row>
    <row r="1863" spans="1:7" s="125" customFormat="1">
      <c r="A1863" s="145" t="s">
        <v>4073</v>
      </c>
      <c r="B1863" s="146" t="s">
        <v>4074</v>
      </c>
      <c r="C1863" s="147"/>
      <c r="D1863" s="148"/>
      <c r="E1863" s="148"/>
      <c r="F1863" s="148"/>
      <c r="G1863" s="125">
        <v>5</v>
      </c>
    </row>
    <row r="1864" spans="1:7" s="125" customFormat="1" ht="30">
      <c r="A1864" s="145" t="s">
        <v>4075</v>
      </c>
      <c r="B1864" s="146" t="s">
        <v>4076</v>
      </c>
      <c r="C1864" s="147" t="s">
        <v>24</v>
      </c>
      <c r="D1864" s="148">
        <v>168.41</v>
      </c>
      <c r="E1864" s="148">
        <v>145.19999999999999</v>
      </c>
      <c r="F1864" s="148">
        <v>313.61</v>
      </c>
      <c r="G1864" s="125">
        <v>9</v>
      </c>
    </row>
    <row r="1865" spans="1:7" s="125" customFormat="1" ht="30">
      <c r="A1865" s="145" t="s">
        <v>4077</v>
      </c>
      <c r="B1865" s="146" t="s">
        <v>4078</v>
      </c>
      <c r="C1865" s="147" t="s">
        <v>24</v>
      </c>
      <c r="D1865" s="148">
        <v>279.56</v>
      </c>
      <c r="E1865" s="148">
        <v>145.19999999999999</v>
      </c>
      <c r="F1865" s="148">
        <v>424.76</v>
      </c>
      <c r="G1865" s="125">
        <v>9</v>
      </c>
    </row>
    <row r="1866" spans="1:7" s="125" customFormat="1" ht="30">
      <c r="A1866" s="145" t="s">
        <v>4079</v>
      </c>
      <c r="B1866" s="146" t="s">
        <v>4080</v>
      </c>
      <c r="C1866" s="147" t="s">
        <v>24</v>
      </c>
      <c r="D1866" s="148">
        <v>1027.01</v>
      </c>
      <c r="E1866" s="148">
        <v>167.96</v>
      </c>
      <c r="F1866" s="148">
        <v>1194.97</v>
      </c>
      <c r="G1866" s="125">
        <v>9</v>
      </c>
    </row>
    <row r="1867" spans="1:7" s="125" customFormat="1" ht="30">
      <c r="A1867" s="145" t="s">
        <v>4081</v>
      </c>
      <c r="B1867" s="146" t="s">
        <v>4082</v>
      </c>
      <c r="C1867" s="147" t="s">
        <v>24</v>
      </c>
      <c r="D1867" s="148">
        <v>2594.4699999999998</v>
      </c>
      <c r="E1867" s="148">
        <v>167.96</v>
      </c>
      <c r="F1867" s="148">
        <v>2762.43</v>
      </c>
      <c r="G1867" s="125">
        <v>9</v>
      </c>
    </row>
    <row r="1868" spans="1:7" s="125" customFormat="1" ht="30">
      <c r="A1868" s="145" t="s">
        <v>4083</v>
      </c>
      <c r="B1868" s="146" t="s">
        <v>4084</v>
      </c>
      <c r="C1868" s="147" t="s">
        <v>24</v>
      </c>
      <c r="D1868" s="148">
        <v>1663.69</v>
      </c>
      <c r="E1868" s="148">
        <v>167.96</v>
      </c>
      <c r="F1868" s="148">
        <v>1831.65</v>
      </c>
      <c r="G1868" s="125">
        <v>9</v>
      </c>
    </row>
    <row r="1869" spans="1:7" s="125" customFormat="1" ht="30">
      <c r="A1869" s="145" t="s">
        <v>4085</v>
      </c>
      <c r="B1869" s="146" t="s">
        <v>4086</v>
      </c>
      <c r="C1869" s="147" t="s">
        <v>24</v>
      </c>
      <c r="D1869" s="148">
        <v>622.83000000000004</v>
      </c>
      <c r="E1869" s="148">
        <v>125.97</v>
      </c>
      <c r="F1869" s="148">
        <v>748.8</v>
      </c>
      <c r="G1869" s="125">
        <v>9</v>
      </c>
    </row>
    <row r="1870" spans="1:7" s="125" customFormat="1" ht="30">
      <c r="A1870" s="145" t="s">
        <v>4087</v>
      </c>
      <c r="B1870" s="146" t="s">
        <v>4088</v>
      </c>
      <c r="C1870" s="147" t="s">
        <v>24</v>
      </c>
      <c r="D1870" s="148">
        <v>2604.14</v>
      </c>
      <c r="E1870" s="148">
        <v>174.57</v>
      </c>
      <c r="F1870" s="148">
        <v>2778.71</v>
      </c>
      <c r="G1870" s="125">
        <v>9</v>
      </c>
    </row>
    <row r="1871" spans="1:7" s="125" customFormat="1" ht="30">
      <c r="A1871" s="145" t="s">
        <v>4089</v>
      </c>
      <c r="B1871" s="146" t="s">
        <v>4090</v>
      </c>
      <c r="C1871" s="147" t="s">
        <v>24</v>
      </c>
      <c r="D1871" s="148">
        <v>951.83</v>
      </c>
      <c r="E1871" s="148">
        <v>167.96</v>
      </c>
      <c r="F1871" s="148">
        <v>1119.79</v>
      </c>
      <c r="G1871" s="125">
        <v>9</v>
      </c>
    </row>
    <row r="1872" spans="1:7" s="125" customFormat="1" ht="30">
      <c r="A1872" s="145" t="s">
        <v>4091</v>
      </c>
      <c r="B1872" s="146" t="s">
        <v>4092</v>
      </c>
      <c r="C1872" s="147" t="s">
        <v>24</v>
      </c>
      <c r="D1872" s="148">
        <v>122.74</v>
      </c>
      <c r="E1872" s="148">
        <v>83.98</v>
      </c>
      <c r="F1872" s="148">
        <v>206.72</v>
      </c>
      <c r="G1872" s="125">
        <v>9</v>
      </c>
    </row>
    <row r="1873" spans="1:7" s="125" customFormat="1" ht="30">
      <c r="A1873" s="145" t="s">
        <v>4093</v>
      </c>
      <c r="B1873" s="146" t="s">
        <v>4094</v>
      </c>
      <c r="C1873" s="147" t="s">
        <v>24</v>
      </c>
      <c r="D1873" s="148">
        <v>237.85</v>
      </c>
      <c r="E1873" s="148">
        <v>145.19999999999999</v>
      </c>
      <c r="F1873" s="148">
        <v>383.05</v>
      </c>
      <c r="G1873" s="125">
        <v>9</v>
      </c>
    </row>
    <row r="1874" spans="1:7" s="125" customFormat="1">
      <c r="A1874" s="145" t="s">
        <v>4095</v>
      </c>
      <c r="B1874" s="146" t="s">
        <v>4096</v>
      </c>
      <c r="C1874" s="147" t="s">
        <v>24</v>
      </c>
      <c r="D1874" s="148">
        <v>724.9</v>
      </c>
      <c r="E1874" s="148">
        <v>167.96</v>
      </c>
      <c r="F1874" s="148">
        <v>892.86</v>
      </c>
      <c r="G1874" s="125">
        <v>9</v>
      </c>
    </row>
    <row r="1875" spans="1:7" s="125" customFormat="1">
      <c r="A1875" s="145" t="s">
        <v>4097</v>
      </c>
      <c r="B1875" s="146" t="s">
        <v>4098</v>
      </c>
      <c r="C1875" s="147"/>
      <c r="D1875" s="148"/>
      <c r="E1875" s="148"/>
      <c r="F1875" s="148"/>
      <c r="G1875" s="125">
        <v>5</v>
      </c>
    </row>
    <row r="1876" spans="1:7" s="125" customFormat="1">
      <c r="A1876" s="145" t="s">
        <v>4099</v>
      </c>
      <c r="B1876" s="146" t="s">
        <v>4100</v>
      </c>
      <c r="C1876" s="147" t="s">
        <v>24</v>
      </c>
      <c r="D1876" s="148">
        <v>25.32</v>
      </c>
      <c r="E1876" s="148">
        <v>12.6</v>
      </c>
      <c r="F1876" s="148">
        <v>37.92</v>
      </c>
      <c r="G1876" s="125">
        <v>9</v>
      </c>
    </row>
    <row r="1877" spans="1:7" s="125" customFormat="1">
      <c r="A1877" s="145" t="s">
        <v>4101</v>
      </c>
      <c r="B1877" s="146" t="s">
        <v>4102</v>
      </c>
      <c r="C1877" s="147" t="s">
        <v>24</v>
      </c>
      <c r="D1877" s="148">
        <v>33.97</v>
      </c>
      <c r="E1877" s="148">
        <v>12.6</v>
      </c>
      <c r="F1877" s="148">
        <v>46.57</v>
      </c>
      <c r="G1877" s="125">
        <v>9</v>
      </c>
    </row>
    <row r="1878" spans="1:7" s="125" customFormat="1">
      <c r="A1878" s="145" t="s">
        <v>4103</v>
      </c>
      <c r="B1878" s="146" t="s">
        <v>4104</v>
      </c>
      <c r="C1878" s="147" t="s">
        <v>24</v>
      </c>
      <c r="D1878" s="148">
        <v>60.29</v>
      </c>
      <c r="E1878" s="148">
        <v>12.6</v>
      </c>
      <c r="F1878" s="148">
        <v>72.89</v>
      </c>
      <c r="G1878" s="125">
        <v>9</v>
      </c>
    </row>
    <row r="1879" spans="1:7" s="125" customFormat="1">
      <c r="A1879" s="145" t="s">
        <v>4105</v>
      </c>
      <c r="B1879" s="146" t="s">
        <v>4106</v>
      </c>
      <c r="C1879" s="147" t="s">
        <v>24</v>
      </c>
      <c r="D1879" s="148">
        <v>79.239999999999995</v>
      </c>
      <c r="E1879" s="148">
        <v>12.6</v>
      </c>
      <c r="F1879" s="148">
        <v>91.84</v>
      </c>
      <c r="G1879" s="125">
        <v>9</v>
      </c>
    </row>
    <row r="1880" spans="1:7" s="125" customFormat="1">
      <c r="A1880" s="145" t="s">
        <v>4107</v>
      </c>
      <c r="B1880" s="146" t="s">
        <v>4108</v>
      </c>
      <c r="C1880" s="147"/>
      <c r="D1880" s="148"/>
      <c r="E1880" s="148"/>
      <c r="F1880" s="148"/>
      <c r="G1880" s="125">
        <v>5</v>
      </c>
    </row>
    <row r="1881" spans="1:7" s="125" customFormat="1">
      <c r="A1881" s="145" t="s">
        <v>4109</v>
      </c>
      <c r="B1881" s="146" t="s">
        <v>4110</v>
      </c>
      <c r="C1881" s="147" t="s">
        <v>24</v>
      </c>
      <c r="D1881" s="148">
        <v>34.07</v>
      </c>
      <c r="E1881" s="148">
        <v>8.4</v>
      </c>
      <c r="F1881" s="148">
        <v>42.47</v>
      </c>
      <c r="G1881" s="125">
        <v>9</v>
      </c>
    </row>
    <row r="1882" spans="1:7" s="125" customFormat="1">
      <c r="A1882" s="145" t="s">
        <v>4111</v>
      </c>
      <c r="B1882" s="146" t="s">
        <v>4112</v>
      </c>
      <c r="C1882" s="147" t="s">
        <v>24</v>
      </c>
      <c r="D1882" s="148">
        <v>78.89</v>
      </c>
      <c r="E1882" s="148">
        <v>8.4</v>
      </c>
      <c r="F1882" s="148">
        <v>87.29</v>
      </c>
      <c r="G1882" s="125">
        <v>9</v>
      </c>
    </row>
    <row r="1883" spans="1:7" s="125" customFormat="1">
      <c r="A1883" s="145" t="s">
        <v>4113</v>
      </c>
      <c r="B1883" s="146" t="s">
        <v>4114</v>
      </c>
      <c r="C1883" s="147" t="s">
        <v>24</v>
      </c>
      <c r="D1883" s="148">
        <v>50.77</v>
      </c>
      <c r="E1883" s="148">
        <v>31.49</v>
      </c>
      <c r="F1883" s="148">
        <v>82.26</v>
      </c>
      <c r="G1883" s="125">
        <v>9</v>
      </c>
    </row>
    <row r="1884" spans="1:7" s="125" customFormat="1">
      <c r="A1884" s="145" t="s">
        <v>4115</v>
      </c>
      <c r="B1884" s="146" t="s">
        <v>4116</v>
      </c>
      <c r="C1884" s="147" t="s">
        <v>24</v>
      </c>
      <c r="D1884" s="148">
        <v>112.17</v>
      </c>
      <c r="E1884" s="148">
        <v>8.4</v>
      </c>
      <c r="F1884" s="148">
        <v>120.57</v>
      </c>
      <c r="G1884" s="125">
        <v>9</v>
      </c>
    </row>
    <row r="1885" spans="1:7" s="125" customFormat="1">
      <c r="A1885" s="145" t="s">
        <v>4117</v>
      </c>
      <c r="B1885" s="146" t="s">
        <v>4118</v>
      </c>
      <c r="C1885" s="147" t="s">
        <v>24</v>
      </c>
      <c r="D1885" s="148">
        <v>157.69</v>
      </c>
      <c r="E1885" s="148">
        <v>8.4</v>
      </c>
      <c r="F1885" s="148">
        <v>166.09</v>
      </c>
      <c r="G1885" s="125">
        <v>9</v>
      </c>
    </row>
    <row r="1886" spans="1:7" s="125" customFormat="1">
      <c r="A1886" s="145" t="s">
        <v>4119</v>
      </c>
      <c r="B1886" s="146" t="s">
        <v>4120</v>
      </c>
      <c r="C1886" s="147"/>
      <c r="D1886" s="148"/>
      <c r="E1886" s="148"/>
      <c r="F1886" s="148"/>
      <c r="G1886" s="125">
        <v>5</v>
      </c>
    </row>
    <row r="1887" spans="1:7" s="125" customFormat="1" ht="30">
      <c r="A1887" s="145" t="s">
        <v>4121</v>
      </c>
      <c r="B1887" s="146" t="s">
        <v>4122</v>
      </c>
      <c r="C1887" s="147" t="s">
        <v>112</v>
      </c>
      <c r="D1887" s="148">
        <v>510.3</v>
      </c>
      <c r="E1887" s="148">
        <v>21</v>
      </c>
      <c r="F1887" s="148">
        <v>531.29999999999995</v>
      </c>
      <c r="G1887" s="125">
        <v>9</v>
      </c>
    </row>
    <row r="1888" spans="1:7" s="125" customFormat="1" ht="30">
      <c r="A1888" s="145" t="s">
        <v>4123</v>
      </c>
      <c r="B1888" s="146" t="s">
        <v>4124</v>
      </c>
      <c r="C1888" s="147" t="s">
        <v>112</v>
      </c>
      <c r="D1888" s="148">
        <v>463.9</v>
      </c>
      <c r="E1888" s="148">
        <v>21</v>
      </c>
      <c r="F1888" s="148">
        <v>484.9</v>
      </c>
      <c r="G1888" s="125">
        <v>9</v>
      </c>
    </row>
    <row r="1889" spans="1:7" s="125" customFormat="1">
      <c r="A1889" s="145" t="s">
        <v>4125</v>
      </c>
      <c r="B1889" s="146" t="s">
        <v>4126</v>
      </c>
      <c r="C1889" s="147"/>
      <c r="D1889" s="148"/>
      <c r="E1889" s="148"/>
      <c r="F1889" s="148"/>
      <c r="G1889" s="125">
        <v>5</v>
      </c>
    </row>
    <row r="1890" spans="1:7" s="125" customFormat="1" ht="30">
      <c r="A1890" s="145" t="s">
        <v>4127</v>
      </c>
      <c r="B1890" s="146" t="s">
        <v>4128</v>
      </c>
      <c r="C1890" s="147" t="s">
        <v>24</v>
      </c>
      <c r="D1890" s="148">
        <v>184.44</v>
      </c>
      <c r="E1890" s="148">
        <v>19.59</v>
      </c>
      <c r="F1890" s="148">
        <v>204.03</v>
      </c>
      <c r="G1890" s="125">
        <v>9</v>
      </c>
    </row>
    <row r="1891" spans="1:7" s="125" customFormat="1" ht="30">
      <c r="A1891" s="145" t="s">
        <v>4129</v>
      </c>
      <c r="B1891" s="146" t="s">
        <v>4130</v>
      </c>
      <c r="C1891" s="147" t="s">
        <v>24</v>
      </c>
      <c r="D1891" s="148">
        <v>191.42</v>
      </c>
      <c r="E1891" s="148">
        <v>19.59</v>
      </c>
      <c r="F1891" s="148">
        <v>211.01</v>
      </c>
      <c r="G1891" s="125">
        <v>9</v>
      </c>
    </row>
    <row r="1892" spans="1:7" s="125" customFormat="1" ht="30">
      <c r="A1892" s="145" t="s">
        <v>4131</v>
      </c>
      <c r="B1892" s="146" t="s">
        <v>4132</v>
      </c>
      <c r="C1892" s="147" t="s">
        <v>24</v>
      </c>
      <c r="D1892" s="148">
        <v>175.54</v>
      </c>
      <c r="E1892" s="148">
        <v>19.59</v>
      </c>
      <c r="F1892" s="148">
        <v>195.13</v>
      </c>
      <c r="G1892" s="125">
        <v>9</v>
      </c>
    </row>
    <row r="1893" spans="1:7" s="125" customFormat="1" ht="30">
      <c r="A1893" s="145" t="s">
        <v>4133</v>
      </c>
      <c r="B1893" s="146" t="s">
        <v>4134</v>
      </c>
      <c r="C1893" s="147" t="s">
        <v>24</v>
      </c>
      <c r="D1893" s="148">
        <v>174.23</v>
      </c>
      <c r="E1893" s="148">
        <v>19.59</v>
      </c>
      <c r="F1893" s="148">
        <v>193.82</v>
      </c>
      <c r="G1893" s="125">
        <v>9</v>
      </c>
    </row>
    <row r="1894" spans="1:7" s="125" customFormat="1">
      <c r="A1894" s="145" t="s">
        <v>4135</v>
      </c>
      <c r="B1894" s="146" t="s">
        <v>4136</v>
      </c>
      <c r="C1894" s="147"/>
      <c r="D1894" s="148"/>
      <c r="E1894" s="148"/>
      <c r="F1894" s="148"/>
      <c r="G1894" s="125">
        <v>5</v>
      </c>
    </row>
    <row r="1895" spans="1:7" s="125" customFormat="1" ht="30">
      <c r="A1895" s="145" t="s">
        <v>4137</v>
      </c>
      <c r="B1895" s="146" t="s">
        <v>4138</v>
      </c>
      <c r="C1895" s="147" t="s">
        <v>24</v>
      </c>
      <c r="D1895" s="148">
        <v>189940.5</v>
      </c>
      <c r="E1895" s="148">
        <v>1618.32</v>
      </c>
      <c r="F1895" s="148">
        <v>191558.82</v>
      </c>
      <c r="G1895" s="125">
        <v>9</v>
      </c>
    </row>
    <row r="1896" spans="1:7" s="125" customFormat="1" ht="30">
      <c r="A1896" s="145" t="s">
        <v>4139</v>
      </c>
      <c r="B1896" s="146" t="s">
        <v>4140</v>
      </c>
      <c r="C1896" s="147" t="s">
        <v>24</v>
      </c>
      <c r="D1896" s="148">
        <v>233290.95</v>
      </c>
      <c r="E1896" s="148">
        <v>1618.32</v>
      </c>
      <c r="F1896" s="148">
        <v>234909.27</v>
      </c>
      <c r="G1896" s="125">
        <v>9</v>
      </c>
    </row>
    <row r="1897" spans="1:7" s="125" customFormat="1" ht="30">
      <c r="A1897" s="145" t="s">
        <v>4141</v>
      </c>
      <c r="B1897" s="146" t="s">
        <v>4142</v>
      </c>
      <c r="C1897" s="147" t="s">
        <v>24</v>
      </c>
      <c r="D1897" s="148">
        <v>83433.59</v>
      </c>
      <c r="E1897" s="148">
        <v>1618.32</v>
      </c>
      <c r="F1897" s="148">
        <v>85051.91</v>
      </c>
      <c r="G1897" s="125">
        <v>9</v>
      </c>
    </row>
    <row r="1898" spans="1:7" s="125" customFormat="1" ht="30">
      <c r="A1898" s="145" t="s">
        <v>4143</v>
      </c>
      <c r="B1898" s="146" t="s">
        <v>4144</v>
      </c>
      <c r="C1898" s="147" t="s">
        <v>24</v>
      </c>
      <c r="D1898" s="148">
        <v>117870.19</v>
      </c>
      <c r="E1898" s="148">
        <v>1618.32</v>
      </c>
      <c r="F1898" s="148">
        <v>119488.51</v>
      </c>
      <c r="G1898" s="125">
        <v>9</v>
      </c>
    </row>
    <row r="1899" spans="1:7" s="125" customFormat="1" ht="30">
      <c r="A1899" s="145" t="s">
        <v>4145</v>
      </c>
      <c r="B1899" s="146" t="s">
        <v>4146</v>
      </c>
      <c r="C1899" s="147" t="s">
        <v>24</v>
      </c>
      <c r="D1899" s="148">
        <v>84625.96</v>
      </c>
      <c r="E1899" s="148">
        <v>864.6</v>
      </c>
      <c r="F1899" s="148">
        <v>85490.559999999998</v>
      </c>
      <c r="G1899" s="125">
        <v>9</v>
      </c>
    </row>
    <row r="1900" spans="1:7" s="125" customFormat="1" ht="30">
      <c r="A1900" s="145" t="s">
        <v>4147</v>
      </c>
      <c r="B1900" s="146" t="s">
        <v>4148</v>
      </c>
      <c r="C1900" s="147" t="s">
        <v>24</v>
      </c>
      <c r="D1900" s="148">
        <v>147047.56</v>
      </c>
      <c r="E1900" s="148">
        <v>1618.32</v>
      </c>
      <c r="F1900" s="148">
        <v>148665.88</v>
      </c>
      <c r="G1900" s="125">
        <v>9</v>
      </c>
    </row>
    <row r="1901" spans="1:7" s="125" customFormat="1" ht="30">
      <c r="A1901" s="145" t="s">
        <v>4149</v>
      </c>
      <c r="B1901" s="146" t="s">
        <v>4150</v>
      </c>
      <c r="C1901" s="147" t="s">
        <v>24</v>
      </c>
      <c r="D1901" s="148">
        <v>329497.19</v>
      </c>
      <c r="E1901" s="148">
        <v>1791.24</v>
      </c>
      <c r="F1901" s="148">
        <v>331288.43</v>
      </c>
      <c r="G1901" s="125">
        <v>9</v>
      </c>
    </row>
    <row r="1902" spans="1:7" s="125" customFormat="1" ht="30">
      <c r="A1902" s="145" t="s">
        <v>4151</v>
      </c>
      <c r="B1902" s="146" t="s">
        <v>4152</v>
      </c>
      <c r="C1902" s="147" t="s">
        <v>24</v>
      </c>
      <c r="D1902" s="148">
        <v>144906.09</v>
      </c>
      <c r="E1902" s="148">
        <v>1618.32</v>
      </c>
      <c r="F1902" s="148">
        <v>146524.41</v>
      </c>
      <c r="G1902" s="125">
        <v>9</v>
      </c>
    </row>
    <row r="1903" spans="1:7" s="125" customFormat="1" ht="30">
      <c r="A1903" s="145" t="s">
        <v>4153</v>
      </c>
      <c r="B1903" s="146" t="s">
        <v>4154</v>
      </c>
      <c r="C1903" s="147" t="s">
        <v>24</v>
      </c>
      <c r="D1903" s="148">
        <v>341002.78</v>
      </c>
      <c r="E1903" s="148">
        <v>1788.12</v>
      </c>
      <c r="F1903" s="148">
        <v>342790.9</v>
      </c>
      <c r="G1903" s="125">
        <v>9</v>
      </c>
    </row>
    <row r="1904" spans="1:7" s="125" customFormat="1" ht="30">
      <c r="A1904" s="145" t="s">
        <v>4155</v>
      </c>
      <c r="B1904" s="146" t="s">
        <v>4156</v>
      </c>
      <c r="C1904" s="147" t="s">
        <v>24</v>
      </c>
      <c r="D1904" s="148">
        <v>273152.90999999997</v>
      </c>
      <c r="E1904" s="148">
        <v>1791.24</v>
      </c>
      <c r="F1904" s="148">
        <v>274944.15000000002</v>
      </c>
      <c r="G1904" s="125">
        <v>9</v>
      </c>
    </row>
    <row r="1905" spans="1:7" s="125" customFormat="1">
      <c r="A1905" s="145" t="s">
        <v>4157</v>
      </c>
      <c r="B1905" s="146" t="s">
        <v>4158</v>
      </c>
      <c r="C1905" s="147"/>
      <c r="D1905" s="148"/>
      <c r="E1905" s="148"/>
      <c r="F1905" s="148"/>
      <c r="G1905" s="125">
        <v>5</v>
      </c>
    </row>
    <row r="1906" spans="1:7" s="125" customFormat="1">
      <c r="A1906" s="145" t="s">
        <v>4159</v>
      </c>
      <c r="B1906" s="146" t="s">
        <v>4160</v>
      </c>
      <c r="C1906" s="147" t="s">
        <v>24</v>
      </c>
      <c r="D1906" s="148">
        <v>26597.96</v>
      </c>
      <c r="E1906" s="148">
        <v>864.6</v>
      </c>
      <c r="F1906" s="148">
        <v>27462.560000000001</v>
      </c>
      <c r="G1906" s="125">
        <v>9</v>
      </c>
    </row>
    <row r="1907" spans="1:7" s="125" customFormat="1">
      <c r="A1907" s="145" t="s">
        <v>4161</v>
      </c>
      <c r="B1907" s="146" t="s">
        <v>4162</v>
      </c>
      <c r="C1907" s="147" t="s">
        <v>24</v>
      </c>
      <c r="D1907" s="148">
        <v>19435.23</v>
      </c>
      <c r="E1907" s="148">
        <v>864.6</v>
      </c>
      <c r="F1907" s="148">
        <v>20299.830000000002</v>
      </c>
      <c r="G1907" s="125">
        <v>9</v>
      </c>
    </row>
    <row r="1908" spans="1:7" s="125" customFormat="1">
      <c r="A1908" s="145" t="s">
        <v>4163</v>
      </c>
      <c r="B1908" s="146" t="s">
        <v>4164</v>
      </c>
      <c r="C1908" s="147" t="s">
        <v>24</v>
      </c>
      <c r="D1908" s="148">
        <v>53037.8</v>
      </c>
      <c r="E1908" s="148">
        <v>1383.36</v>
      </c>
      <c r="F1908" s="148">
        <v>54421.16</v>
      </c>
      <c r="G1908" s="125">
        <v>9</v>
      </c>
    </row>
    <row r="1909" spans="1:7" s="125" customFormat="1" ht="30">
      <c r="A1909" s="145" t="s">
        <v>4165</v>
      </c>
      <c r="B1909" s="146" t="s">
        <v>4166</v>
      </c>
      <c r="C1909" s="147" t="s">
        <v>24</v>
      </c>
      <c r="D1909" s="148">
        <v>98091.54</v>
      </c>
      <c r="E1909" s="148">
        <v>1383.36</v>
      </c>
      <c r="F1909" s="148">
        <v>99474.9</v>
      </c>
      <c r="G1909" s="125">
        <v>9</v>
      </c>
    </row>
    <row r="1910" spans="1:7" s="125" customFormat="1" ht="30">
      <c r="A1910" s="145" t="s">
        <v>4167</v>
      </c>
      <c r="B1910" s="146" t="s">
        <v>4168</v>
      </c>
      <c r="C1910" s="147" t="s">
        <v>24</v>
      </c>
      <c r="D1910" s="148">
        <v>4311.1899999999996</v>
      </c>
      <c r="E1910" s="148">
        <v>345.84</v>
      </c>
      <c r="F1910" s="148">
        <v>4657.03</v>
      </c>
      <c r="G1910" s="125">
        <v>9</v>
      </c>
    </row>
    <row r="1911" spans="1:7" s="125" customFormat="1" ht="30">
      <c r="A1911" s="145" t="s">
        <v>4169</v>
      </c>
      <c r="B1911" s="146" t="s">
        <v>4170</v>
      </c>
      <c r="C1911" s="147" t="s">
        <v>24</v>
      </c>
      <c r="D1911" s="148">
        <v>4711.8</v>
      </c>
      <c r="E1911" s="148">
        <v>345.84</v>
      </c>
      <c r="F1911" s="148">
        <v>5057.6400000000003</v>
      </c>
      <c r="G1911" s="125">
        <v>9</v>
      </c>
    </row>
    <row r="1912" spans="1:7" s="125" customFormat="1">
      <c r="A1912" s="145" t="s">
        <v>4171</v>
      </c>
      <c r="B1912" s="146" t="s">
        <v>4172</v>
      </c>
      <c r="C1912" s="147" t="s">
        <v>24</v>
      </c>
      <c r="D1912" s="148">
        <v>17266.14</v>
      </c>
      <c r="E1912" s="148">
        <v>864.6</v>
      </c>
      <c r="F1912" s="148">
        <v>18130.740000000002</v>
      </c>
      <c r="G1912" s="125">
        <v>9</v>
      </c>
    </row>
    <row r="1913" spans="1:7" s="125" customFormat="1">
      <c r="A1913" s="145" t="s">
        <v>4173</v>
      </c>
      <c r="B1913" s="146" t="s">
        <v>4174</v>
      </c>
      <c r="C1913" s="147" t="s">
        <v>24</v>
      </c>
      <c r="D1913" s="148">
        <v>27994.89</v>
      </c>
      <c r="E1913" s="148">
        <v>864.6</v>
      </c>
      <c r="F1913" s="148">
        <v>28859.49</v>
      </c>
      <c r="G1913" s="125">
        <v>9</v>
      </c>
    </row>
    <row r="1914" spans="1:7" s="125" customFormat="1" ht="30">
      <c r="A1914" s="145" t="s">
        <v>4175</v>
      </c>
      <c r="B1914" s="146" t="s">
        <v>4176</v>
      </c>
      <c r="C1914" s="147" t="s">
        <v>24</v>
      </c>
      <c r="D1914" s="148">
        <v>15288.32</v>
      </c>
      <c r="E1914" s="148">
        <v>864.6</v>
      </c>
      <c r="F1914" s="148">
        <v>16152.92</v>
      </c>
      <c r="G1914" s="125">
        <v>9</v>
      </c>
    </row>
    <row r="1915" spans="1:7" s="125" customFormat="1" ht="30">
      <c r="A1915" s="145" t="s">
        <v>4177</v>
      </c>
      <c r="B1915" s="146" t="s">
        <v>4178</v>
      </c>
      <c r="C1915" s="147" t="s">
        <v>24</v>
      </c>
      <c r="D1915" s="148">
        <v>67020.31</v>
      </c>
      <c r="E1915" s="148">
        <v>1383.36</v>
      </c>
      <c r="F1915" s="148">
        <v>68403.67</v>
      </c>
      <c r="G1915" s="125">
        <v>9</v>
      </c>
    </row>
    <row r="1916" spans="1:7" s="125" customFormat="1" ht="30">
      <c r="A1916" s="145" t="s">
        <v>4179</v>
      </c>
      <c r="B1916" s="146" t="s">
        <v>4180</v>
      </c>
      <c r="C1916" s="147" t="s">
        <v>24</v>
      </c>
      <c r="D1916" s="148">
        <v>14442.93</v>
      </c>
      <c r="E1916" s="148">
        <v>345.84</v>
      </c>
      <c r="F1916" s="148">
        <v>14788.77</v>
      </c>
      <c r="G1916" s="125">
        <v>9</v>
      </c>
    </row>
    <row r="1917" spans="1:7" s="125" customFormat="1">
      <c r="A1917" s="145" t="s">
        <v>4181</v>
      </c>
      <c r="B1917" s="146" t="s">
        <v>4182</v>
      </c>
      <c r="C1917" s="147" t="s">
        <v>24</v>
      </c>
      <c r="D1917" s="148">
        <v>49314.400000000001</v>
      </c>
      <c r="E1917" s="148">
        <v>1383.36</v>
      </c>
      <c r="F1917" s="148">
        <v>50697.760000000002</v>
      </c>
      <c r="G1917" s="125">
        <v>9</v>
      </c>
    </row>
    <row r="1918" spans="1:7" s="125" customFormat="1">
      <c r="A1918" s="145" t="s">
        <v>4183</v>
      </c>
      <c r="B1918" s="146" t="s">
        <v>4184</v>
      </c>
      <c r="C1918" s="147" t="s">
        <v>24</v>
      </c>
      <c r="D1918" s="148">
        <v>65119.38</v>
      </c>
      <c r="E1918" s="148">
        <v>1383.36</v>
      </c>
      <c r="F1918" s="148">
        <v>66502.740000000005</v>
      </c>
      <c r="G1918" s="125">
        <v>9</v>
      </c>
    </row>
    <row r="1919" spans="1:7" s="125" customFormat="1">
      <c r="A1919" s="145" t="s">
        <v>4185</v>
      </c>
      <c r="B1919" s="146" t="s">
        <v>4186</v>
      </c>
      <c r="C1919" s="147" t="s">
        <v>24</v>
      </c>
      <c r="D1919" s="148">
        <v>84866.38</v>
      </c>
      <c r="E1919" s="148">
        <v>1383.36</v>
      </c>
      <c r="F1919" s="148">
        <v>86249.74</v>
      </c>
      <c r="G1919" s="125">
        <v>9</v>
      </c>
    </row>
    <row r="1920" spans="1:7" s="125" customFormat="1">
      <c r="A1920" s="145" t="s">
        <v>4187</v>
      </c>
      <c r="B1920" s="146" t="s">
        <v>4188</v>
      </c>
      <c r="C1920" s="147" t="s">
        <v>24</v>
      </c>
      <c r="D1920" s="148">
        <v>53222.39</v>
      </c>
      <c r="E1920" s="148">
        <v>864.6</v>
      </c>
      <c r="F1920" s="148">
        <v>54086.99</v>
      </c>
      <c r="G1920" s="125">
        <v>9</v>
      </c>
    </row>
    <row r="1921" spans="1:7" s="125" customFormat="1">
      <c r="A1921" s="145" t="s">
        <v>4189</v>
      </c>
      <c r="B1921" s="146" t="s">
        <v>4190</v>
      </c>
      <c r="C1921" s="147" t="s">
        <v>24</v>
      </c>
      <c r="D1921" s="148">
        <v>23531.71</v>
      </c>
      <c r="E1921" s="148">
        <v>864.6</v>
      </c>
      <c r="F1921" s="148">
        <v>24396.31</v>
      </c>
      <c r="G1921" s="125">
        <v>9</v>
      </c>
    </row>
    <row r="1922" spans="1:7" s="125" customFormat="1" ht="30">
      <c r="A1922" s="145" t="s">
        <v>4191</v>
      </c>
      <c r="B1922" s="146" t="s">
        <v>4192</v>
      </c>
      <c r="C1922" s="147" t="s">
        <v>24</v>
      </c>
      <c r="D1922" s="148">
        <v>105963.17</v>
      </c>
      <c r="E1922" s="148">
        <v>1383.36</v>
      </c>
      <c r="F1922" s="148">
        <v>107346.53</v>
      </c>
      <c r="G1922" s="125">
        <v>9</v>
      </c>
    </row>
    <row r="1923" spans="1:7" s="125" customFormat="1" ht="30">
      <c r="A1923" s="145" t="s">
        <v>4193</v>
      </c>
      <c r="B1923" s="146" t="s">
        <v>4194</v>
      </c>
      <c r="C1923" s="147" t="s">
        <v>24</v>
      </c>
      <c r="D1923" s="148">
        <v>27678.799999999999</v>
      </c>
      <c r="E1923" s="148">
        <v>864.6</v>
      </c>
      <c r="F1923" s="148">
        <v>28543.4</v>
      </c>
      <c r="G1923" s="125">
        <v>9</v>
      </c>
    </row>
    <row r="1924" spans="1:7" s="125" customFormat="1" ht="30">
      <c r="A1924" s="145" t="s">
        <v>4195</v>
      </c>
      <c r="B1924" s="146" t="s">
        <v>4196</v>
      </c>
      <c r="C1924" s="147" t="s">
        <v>24</v>
      </c>
      <c r="D1924" s="148">
        <v>34335.360000000001</v>
      </c>
      <c r="E1924" s="148">
        <v>864.6</v>
      </c>
      <c r="F1924" s="148">
        <v>35199.96</v>
      </c>
      <c r="G1924" s="125">
        <v>9</v>
      </c>
    </row>
    <row r="1925" spans="1:7" s="125" customFormat="1">
      <c r="A1925" s="145" t="s">
        <v>4197</v>
      </c>
      <c r="B1925" s="146" t="s">
        <v>4198</v>
      </c>
      <c r="C1925" s="147"/>
      <c r="D1925" s="148"/>
      <c r="E1925" s="148"/>
      <c r="F1925" s="148"/>
      <c r="G1925" s="125">
        <v>5</v>
      </c>
    </row>
    <row r="1926" spans="1:7" s="125" customFormat="1">
      <c r="A1926" s="145" t="s">
        <v>4199</v>
      </c>
      <c r="B1926" s="146" t="s">
        <v>4200</v>
      </c>
      <c r="C1926" s="147" t="s">
        <v>31</v>
      </c>
      <c r="D1926" s="148">
        <v>75.83</v>
      </c>
      <c r="E1926" s="148">
        <v>16.8</v>
      </c>
      <c r="F1926" s="148">
        <v>92.63</v>
      </c>
      <c r="G1926" s="125">
        <v>9</v>
      </c>
    </row>
    <row r="1927" spans="1:7" s="125" customFormat="1">
      <c r="A1927" s="145" t="s">
        <v>4201</v>
      </c>
      <c r="B1927" s="146" t="s">
        <v>4202</v>
      </c>
      <c r="C1927" s="147" t="s">
        <v>24</v>
      </c>
      <c r="D1927" s="148">
        <v>46.6</v>
      </c>
      <c r="E1927" s="148">
        <v>8.4</v>
      </c>
      <c r="F1927" s="148">
        <v>55</v>
      </c>
      <c r="G1927" s="125">
        <v>9</v>
      </c>
    </row>
    <row r="1928" spans="1:7" s="125" customFormat="1">
      <c r="A1928" s="145" t="s">
        <v>4203</v>
      </c>
      <c r="B1928" s="146" t="s">
        <v>4204</v>
      </c>
      <c r="C1928" s="147" t="s">
        <v>24</v>
      </c>
      <c r="D1928" s="148">
        <v>1340.28</v>
      </c>
      <c r="E1928" s="148">
        <v>55.44</v>
      </c>
      <c r="F1928" s="148">
        <v>1395.72</v>
      </c>
      <c r="G1928" s="125">
        <v>9</v>
      </c>
    </row>
    <row r="1929" spans="1:7" s="125" customFormat="1">
      <c r="A1929" s="145" t="s">
        <v>4205</v>
      </c>
      <c r="B1929" s="146" t="s">
        <v>4206</v>
      </c>
      <c r="C1929" s="147" t="s">
        <v>24</v>
      </c>
      <c r="D1929" s="148">
        <v>25.43</v>
      </c>
      <c r="E1929" s="148">
        <v>8.4</v>
      </c>
      <c r="F1929" s="148">
        <v>33.83</v>
      </c>
      <c r="G1929" s="125">
        <v>9</v>
      </c>
    </row>
    <row r="1930" spans="1:7" s="125" customFormat="1">
      <c r="A1930" s="145" t="s">
        <v>4207</v>
      </c>
      <c r="B1930" s="146" t="s">
        <v>4208</v>
      </c>
      <c r="C1930" s="147" t="s">
        <v>24</v>
      </c>
      <c r="D1930" s="148">
        <v>3.3</v>
      </c>
      <c r="E1930" s="148">
        <v>6.3</v>
      </c>
      <c r="F1930" s="148">
        <v>9.6</v>
      </c>
      <c r="G1930" s="125">
        <v>9</v>
      </c>
    </row>
    <row r="1931" spans="1:7" s="125" customFormat="1">
      <c r="A1931" s="145" t="s">
        <v>4209</v>
      </c>
      <c r="B1931" s="146" t="s">
        <v>4210</v>
      </c>
      <c r="C1931" s="147" t="s">
        <v>24</v>
      </c>
      <c r="D1931" s="148">
        <v>21.58</v>
      </c>
      <c r="E1931" s="148">
        <v>8.4</v>
      </c>
      <c r="F1931" s="148">
        <v>29.98</v>
      </c>
      <c r="G1931" s="125">
        <v>9</v>
      </c>
    </row>
    <row r="1932" spans="1:7" s="125" customFormat="1" ht="30">
      <c r="A1932" s="145" t="s">
        <v>4211</v>
      </c>
      <c r="B1932" s="146" t="s">
        <v>4212</v>
      </c>
      <c r="C1932" s="147" t="s">
        <v>24</v>
      </c>
      <c r="D1932" s="148">
        <v>586.80999999999995</v>
      </c>
      <c r="E1932" s="148">
        <v>0.84</v>
      </c>
      <c r="F1932" s="148">
        <v>587.65</v>
      </c>
      <c r="G1932" s="125">
        <v>9</v>
      </c>
    </row>
    <row r="1933" spans="1:7" s="125" customFormat="1">
      <c r="A1933" s="145" t="s">
        <v>4213</v>
      </c>
      <c r="B1933" s="146" t="s">
        <v>4214</v>
      </c>
      <c r="C1933" s="147" t="s">
        <v>24</v>
      </c>
      <c r="D1933" s="148">
        <v>415.23</v>
      </c>
      <c r="E1933" s="148">
        <v>21</v>
      </c>
      <c r="F1933" s="148">
        <v>436.23</v>
      </c>
      <c r="G1933" s="125">
        <v>9</v>
      </c>
    </row>
    <row r="1934" spans="1:7" s="125" customFormat="1">
      <c r="A1934" s="145" t="s">
        <v>4215</v>
      </c>
      <c r="B1934" s="146" t="s">
        <v>4216</v>
      </c>
      <c r="C1934" s="147" t="s">
        <v>24</v>
      </c>
      <c r="D1934" s="148">
        <v>297.26</v>
      </c>
      <c r="E1934" s="148">
        <v>21</v>
      </c>
      <c r="F1934" s="148">
        <v>318.26</v>
      </c>
      <c r="G1934" s="125">
        <v>9</v>
      </c>
    </row>
    <row r="1935" spans="1:7" s="125" customFormat="1">
      <c r="A1935" s="145" t="s">
        <v>4217</v>
      </c>
      <c r="B1935" s="146" t="s">
        <v>4218</v>
      </c>
      <c r="C1935" s="147" t="s">
        <v>24</v>
      </c>
      <c r="D1935" s="148">
        <v>242.72</v>
      </c>
      <c r="E1935" s="148">
        <v>117.48</v>
      </c>
      <c r="F1935" s="148">
        <v>360.2</v>
      </c>
      <c r="G1935" s="125">
        <v>9</v>
      </c>
    </row>
    <row r="1936" spans="1:7" s="125" customFormat="1">
      <c r="A1936" s="145" t="s">
        <v>4219</v>
      </c>
      <c r="B1936" s="146" t="s">
        <v>4220</v>
      </c>
      <c r="C1936" s="147" t="s">
        <v>4221</v>
      </c>
      <c r="D1936" s="148">
        <v>527.09</v>
      </c>
      <c r="E1936" s="148">
        <v>0.84</v>
      </c>
      <c r="F1936" s="148">
        <v>527.92999999999995</v>
      </c>
      <c r="G1936" s="125">
        <v>9</v>
      </c>
    </row>
    <row r="1937" spans="1:7" s="125" customFormat="1">
      <c r="A1937" s="145" t="s">
        <v>4222</v>
      </c>
      <c r="B1937" s="146" t="s">
        <v>4223</v>
      </c>
      <c r="C1937" s="147" t="s">
        <v>24</v>
      </c>
      <c r="D1937" s="148">
        <v>22.72</v>
      </c>
      <c r="E1937" s="148">
        <v>41.99</v>
      </c>
      <c r="F1937" s="148">
        <v>64.709999999999994</v>
      </c>
      <c r="G1937" s="125">
        <v>9</v>
      </c>
    </row>
    <row r="1938" spans="1:7" s="125" customFormat="1">
      <c r="A1938" s="145" t="s">
        <v>4224</v>
      </c>
      <c r="B1938" s="146" t="s">
        <v>4225</v>
      </c>
      <c r="C1938" s="147" t="s">
        <v>4221</v>
      </c>
      <c r="D1938" s="148">
        <v>483.19</v>
      </c>
      <c r="E1938" s="148">
        <v>0.84</v>
      </c>
      <c r="F1938" s="148">
        <v>484.03</v>
      </c>
      <c r="G1938" s="125">
        <v>9</v>
      </c>
    </row>
    <row r="1939" spans="1:7" s="125" customFormat="1">
      <c r="A1939" s="145" t="s">
        <v>4226</v>
      </c>
      <c r="B1939" s="146" t="s">
        <v>4227</v>
      </c>
      <c r="C1939" s="147" t="s">
        <v>24</v>
      </c>
      <c r="D1939" s="148"/>
      <c r="E1939" s="148">
        <v>234.96</v>
      </c>
      <c r="F1939" s="148">
        <v>234.96</v>
      </c>
      <c r="G1939" s="125">
        <v>9</v>
      </c>
    </row>
    <row r="1940" spans="1:7" s="125" customFormat="1">
      <c r="A1940" s="145" t="s">
        <v>4228</v>
      </c>
      <c r="B1940" s="146" t="s">
        <v>4229</v>
      </c>
      <c r="C1940" s="147" t="s">
        <v>149</v>
      </c>
      <c r="D1940" s="148">
        <v>18.45</v>
      </c>
      <c r="E1940" s="148">
        <v>0.67</v>
      </c>
      <c r="F1940" s="148">
        <v>19.12</v>
      </c>
      <c r="G1940" s="125">
        <v>9</v>
      </c>
    </row>
    <row r="1941" spans="1:7" s="125" customFormat="1">
      <c r="A1941" s="145" t="s">
        <v>4230</v>
      </c>
      <c r="B1941" s="146" t="s">
        <v>4231</v>
      </c>
      <c r="C1941" s="147" t="s">
        <v>149</v>
      </c>
      <c r="D1941" s="148">
        <v>18.45</v>
      </c>
      <c r="E1941" s="148">
        <v>1.01</v>
      </c>
      <c r="F1941" s="148">
        <v>19.46</v>
      </c>
      <c r="G1941" s="125">
        <v>9</v>
      </c>
    </row>
    <row r="1942" spans="1:7" s="125" customFormat="1" ht="30">
      <c r="A1942" s="145" t="s">
        <v>4232</v>
      </c>
      <c r="B1942" s="146" t="s">
        <v>4233</v>
      </c>
      <c r="C1942" s="147" t="s">
        <v>216</v>
      </c>
      <c r="D1942" s="148">
        <v>519.75</v>
      </c>
      <c r="E1942" s="148">
        <v>8.3800000000000008</v>
      </c>
      <c r="F1942" s="148">
        <v>528.13</v>
      </c>
      <c r="G1942" s="125">
        <v>9</v>
      </c>
    </row>
    <row r="1943" spans="1:7" s="125" customFormat="1" ht="30">
      <c r="A1943" s="145" t="s">
        <v>4234</v>
      </c>
      <c r="B1943" s="146" t="s">
        <v>4235</v>
      </c>
      <c r="C1943" s="147" t="s">
        <v>216</v>
      </c>
      <c r="D1943" s="148">
        <v>648</v>
      </c>
      <c r="E1943" s="148">
        <v>8.3800000000000008</v>
      </c>
      <c r="F1943" s="148">
        <v>656.38</v>
      </c>
      <c r="G1943" s="125">
        <v>9</v>
      </c>
    </row>
    <row r="1944" spans="1:7" s="125" customFormat="1">
      <c r="A1944" s="145" t="s">
        <v>4236</v>
      </c>
      <c r="B1944" s="146" t="s">
        <v>4237</v>
      </c>
      <c r="C1944" s="147" t="s">
        <v>4221</v>
      </c>
      <c r="D1944" s="148">
        <v>38.67</v>
      </c>
      <c r="E1944" s="148">
        <v>0.84</v>
      </c>
      <c r="F1944" s="148">
        <v>39.51</v>
      </c>
      <c r="G1944" s="125">
        <v>9</v>
      </c>
    </row>
    <row r="1945" spans="1:7" s="125" customFormat="1">
      <c r="A1945" s="145" t="s">
        <v>4238</v>
      </c>
      <c r="B1945" s="146" t="s">
        <v>4239</v>
      </c>
      <c r="C1945" s="147" t="s">
        <v>24</v>
      </c>
      <c r="D1945" s="148">
        <v>15.05</v>
      </c>
      <c r="E1945" s="148">
        <v>58.74</v>
      </c>
      <c r="F1945" s="148">
        <v>73.790000000000006</v>
      </c>
      <c r="G1945" s="125">
        <v>9</v>
      </c>
    </row>
    <row r="1946" spans="1:7" s="125" customFormat="1">
      <c r="A1946" s="145" t="s">
        <v>4240</v>
      </c>
      <c r="B1946" s="146" t="s">
        <v>4241</v>
      </c>
      <c r="C1946" s="147" t="s">
        <v>24</v>
      </c>
      <c r="D1946" s="148">
        <v>71.37</v>
      </c>
      <c r="E1946" s="148">
        <v>0.84</v>
      </c>
      <c r="F1946" s="148">
        <v>72.209999999999994</v>
      </c>
      <c r="G1946" s="125">
        <v>9</v>
      </c>
    </row>
    <row r="1947" spans="1:7" s="125" customFormat="1">
      <c r="A1947" s="145" t="s">
        <v>4242</v>
      </c>
      <c r="B1947" s="146" t="s">
        <v>4243</v>
      </c>
      <c r="C1947" s="147" t="s">
        <v>24</v>
      </c>
      <c r="D1947" s="148">
        <v>181.28</v>
      </c>
      <c r="E1947" s="148">
        <v>117.48</v>
      </c>
      <c r="F1947" s="148">
        <v>298.76</v>
      </c>
      <c r="G1947" s="125">
        <v>9</v>
      </c>
    </row>
    <row r="1948" spans="1:7" s="125" customFormat="1">
      <c r="A1948" s="145" t="s">
        <v>4244</v>
      </c>
      <c r="B1948" s="146" t="s">
        <v>4245</v>
      </c>
      <c r="C1948" s="147" t="s">
        <v>24</v>
      </c>
      <c r="D1948" s="148">
        <v>341.77</v>
      </c>
      <c r="E1948" s="148">
        <v>0.84</v>
      </c>
      <c r="F1948" s="148">
        <v>342.61</v>
      </c>
      <c r="G1948" s="125">
        <v>9</v>
      </c>
    </row>
    <row r="1949" spans="1:7" s="125" customFormat="1">
      <c r="A1949" s="145" t="s">
        <v>4246</v>
      </c>
      <c r="B1949" s="146" t="s">
        <v>4247</v>
      </c>
      <c r="C1949" s="147" t="s">
        <v>24</v>
      </c>
      <c r="D1949" s="148">
        <v>534.32000000000005</v>
      </c>
      <c r="E1949" s="148">
        <v>117.48</v>
      </c>
      <c r="F1949" s="148">
        <v>651.79999999999995</v>
      </c>
      <c r="G1949" s="125">
        <v>9</v>
      </c>
    </row>
    <row r="1950" spans="1:7" s="125" customFormat="1">
      <c r="A1950" s="145" t="s">
        <v>4248</v>
      </c>
      <c r="B1950" s="146" t="s">
        <v>4249</v>
      </c>
      <c r="C1950" s="147" t="s">
        <v>24</v>
      </c>
      <c r="D1950" s="148">
        <v>2254.16</v>
      </c>
      <c r="E1950" s="148">
        <v>41.99</v>
      </c>
      <c r="F1950" s="148">
        <v>2296.15</v>
      </c>
      <c r="G1950" s="125">
        <v>9</v>
      </c>
    </row>
    <row r="1951" spans="1:7" s="125" customFormat="1">
      <c r="A1951" s="145" t="s">
        <v>4250</v>
      </c>
      <c r="B1951" s="146" t="s">
        <v>4251</v>
      </c>
      <c r="C1951" s="147" t="s">
        <v>24</v>
      </c>
      <c r="D1951" s="148">
        <v>3378.09</v>
      </c>
      <c r="E1951" s="148">
        <v>41.99</v>
      </c>
      <c r="F1951" s="148">
        <v>3420.08</v>
      </c>
      <c r="G1951" s="125">
        <v>9</v>
      </c>
    </row>
    <row r="1952" spans="1:7" s="125" customFormat="1">
      <c r="A1952" s="145" t="s">
        <v>4252</v>
      </c>
      <c r="B1952" s="146" t="s">
        <v>4253</v>
      </c>
      <c r="C1952" s="147" t="s">
        <v>24</v>
      </c>
      <c r="D1952" s="148">
        <v>4364.32</v>
      </c>
      <c r="E1952" s="148">
        <v>41.99</v>
      </c>
      <c r="F1952" s="148">
        <v>4406.3100000000004</v>
      </c>
      <c r="G1952" s="125">
        <v>9</v>
      </c>
    </row>
    <row r="1953" spans="1:7" s="125" customFormat="1">
      <c r="A1953" s="145" t="s">
        <v>4254</v>
      </c>
      <c r="B1953" s="146" t="s">
        <v>4255</v>
      </c>
      <c r="C1953" s="147"/>
      <c r="D1953" s="148"/>
      <c r="E1953" s="148"/>
      <c r="F1953" s="148"/>
      <c r="G1953" s="125">
        <v>2</v>
      </c>
    </row>
    <row r="1954" spans="1:7" s="125" customFormat="1">
      <c r="A1954" s="145" t="s">
        <v>4256</v>
      </c>
      <c r="B1954" s="146" t="s">
        <v>4257</v>
      </c>
      <c r="C1954" s="147"/>
      <c r="D1954" s="148"/>
      <c r="E1954" s="148"/>
      <c r="F1954" s="148"/>
      <c r="G1954" s="125">
        <v>5</v>
      </c>
    </row>
    <row r="1955" spans="1:7" s="125" customFormat="1">
      <c r="A1955" s="145" t="s">
        <v>4258</v>
      </c>
      <c r="B1955" s="146" t="s">
        <v>4259</v>
      </c>
      <c r="C1955" s="147" t="s">
        <v>24</v>
      </c>
      <c r="D1955" s="148">
        <v>39.590000000000003</v>
      </c>
      <c r="E1955" s="148">
        <v>71.680000000000007</v>
      </c>
      <c r="F1955" s="148">
        <v>111.27</v>
      </c>
      <c r="G1955" s="125">
        <v>9</v>
      </c>
    </row>
    <row r="1956" spans="1:7" s="125" customFormat="1">
      <c r="A1956" s="145" t="s">
        <v>4260</v>
      </c>
      <c r="B1956" s="146" t="s">
        <v>4261</v>
      </c>
      <c r="C1956" s="147" t="s">
        <v>24</v>
      </c>
      <c r="D1956" s="148">
        <v>81.13</v>
      </c>
      <c r="E1956" s="148">
        <v>100.1</v>
      </c>
      <c r="F1956" s="148">
        <v>181.23</v>
      </c>
      <c r="G1956" s="125">
        <v>9</v>
      </c>
    </row>
    <row r="1957" spans="1:7" s="125" customFormat="1">
      <c r="A1957" s="145" t="s">
        <v>4262</v>
      </c>
      <c r="B1957" s="146" t="s">
        <v>4263</v>
      </c>
      <c r="C1957" s="147" t="s">
        <v>24</v>
      </c>
      <c r="D1957" s="148">
        <v>143.86000000000001</v>
      </c>
      <c r="E1957" s="148">
        <v>128.51</v>
      </c>
      <c r="F1957" s="148">
        <v>272.37</v>
      </c>
      <c r="G1957" s="125">
        <v>9</v>
      </c>
    </row>
    <row r="1958" spans="1:7" s="125" customFormat="1">
      <c r="A1958" s="145" t="s">
        <v>4264</v>
      </c>
      <c r="B1958" s="146" t="s">
        <v>4265</v>
      </c>
      <c r="C1958" s="147" t="s">
        <v>24</v>
      </c>
      <c r="D1958" s="148">
        <v>410.54</v>
      </c>
      <c r="E1958" s="148">
        <v>159.44999999999999</v>
      </c>
      <c r="F1958" s="148">
        <v>569.99</v>
      </c>
      <c r="G1958" s="125">
        <v>9</v>
      </c>
    </row>
    <row r="1959" spans="1:7" s="125" customFormat="1">
      <c r="A1959" s="145" t="s">
        <v>4266</v>
      </c>
      <c r="B1959" s="146" t="s">
        <v>4267</v>
      </c>
      <c r="C1959" s="147" t="s">
        <v>24</v>
      </c>
      <c r="D1959" s="148">
        <v>842.32</v>
      </c>
      <c r="E1959" s="148">
        <v>213.77</v>
      </c>
      <c r="F1959" s="148">
        <v>1056.0899999999999</v>
      </c>
      <c r="G1959" s="125">
        <v>9</v>
      </c>
    </row>
    <row r="1960" spans="1:7" s="125" customFormat="1">
      <c r="A1960" s="145" t="s">
        <v>4268</v>
      </c>
      <c r="B1960" s="146" t="s">
        <v>4269</v>
      </c>
      <c r="C1960" s="147"/>
      <c r="D1960" s="148"/>
      <c r="E1960" s="148"/>
      <c r="F1960" s="148"/>
      <c r="G1960" s="125">
        <v>5</v>
      </c>
    </row>
    <row r="1961" spans="1:7" s="125" customFormat="1">
      <c r="A1961" s="145" t="s">
        <v>4270</v>
      </c>
      <c r="B1961" s="146" t="s">
        <v>4271</v>
      </c>
      <c r="C1961" s="147" t="s">
        <v>24</v>
      </c>
      <c r="D1961" s="148">
        <v>73.959999999999994</v>
      </c>
      <c r="E1961" s="148">
        <v>62.99</v>
      </c>
      <c r="F1961" s="148">
        <v>136.94999999999999</v>
      </c>
      <c r="G1961" s="125">
        <v>9</v>
      </c>
    </row>
    <row r="1962" spans="1:7" s="125" customFormat="1">
      <c r="A1962" s="145" t="s">
        <v>4272</v>
      </c>
      <c r="B1962" s="146" t="s">
        <v>4273</v>
      </c>
      <c r="C1962" s="147" t="s">
        <v>24</v>
      </c>
      <c r="D1962" s="148">
        <v>166.99</v>
      </c>
      <c r="E1962" s="148">
        <v>83.98</v>
      </c>
      <c r="F1962" s="148">
        <v>250.97</v>
      </c>
      <c r="G1962" s="125">
        <v>9</v>
      </c>
    </row>
    <row r="1963" spans="1:7" s="125" customFormat="1">
      <c r="A1963" s="145" t="s">
        <v>4274</v>
      </c>
      <c r="B1963" s="146" t="s">
        <v>4275</v>
      </c>
      <c r="C1963" s="147" t="s">
        <v>24</v>
      </c>
      <c r="D1963" s="148">
        <v>262.29000000000002</v>
      </c>
      <c r="E1963" s="148">
        <v>104.98</v>
      </c>
      <c r="F1963" s="148">
        <v>367.27</v>
      </c>
      <c r="G1963" s="125">
        <v>9</v>
      </c>
    </row>
    <row r="1964" spans="1:7" s="125" customFormat="1">
      <c r="A1964" s="145" t="s">
        <v>4276</v>
      </c>
      <c r="B1964" s="146" t="s">
        <v>4277</v>
      </c>
      <c r="C1964" s="147" t="s">
        <v>24</v>
      </c>
      <c r="D1964" s="148">
        <v>418.29</v>
      </c>
      <c r="E1964" s="148">
        <v>125.97</v>
      </c>
      <c r="F1964" s="148">
        <v>544.26</v>
      </c>
      <c r="G1964" s="125">
        <v>9</v>
      </c>
    </row>
    <row r="1965" spans="1:7" s="125" customFormat="1">
      <c r="A1965" s="145" t="s">
        <v>4278</v>
      </c>
      <c r="B1965" s="146" t="s">
        <v>4279</v>
      </c>
      <c r="C1965" s="147"/>
      <c r="D1965" s="148"/>
      <c r="E1965" s="148"/>
      <c r="F1965" s="148"/>
      <c r="G1965" s="125">
        <v>5</v>
      </c>
    </row>
    <row r="1966" spans="1:7" s="125" customFormat="1" ht="30">
      <c r="A1966" s="145" t="s">
        <v>4280</v>
      </c>
      <c r="B1966" s="146" t="s">
        <v>4281</v>
      </c>
      <c r="C1966" s="147" t="s">
        <v>24</v>
      </c>
      <c r="D1966" s="148">
        <v>490.2</v>
      </c>
      <c r="E1966" s="148">
        <v>124.7</v>
      </c>
      <c r="F1966" s="148">
        <v>614.9</v>
      </c>
      <c r="G1966" s="125">
        <v>9</v>
      </c>
    </row>
    <row r="1967" spans="1:7" s="125" customFormat="1" ht="30">
      <c r="A1967" s="145" t="s">
        <v>4282</v>
      </c>
      <c r="B1967" s="146" t="s">
        <v>4283</v>
      </c>
      <c r="C1967" s="147" t="s">
        <v>24</v>
      </c>
      <c r="D1967" s="148">
        <v>483.52</v>
      </c>
      <c r="E1967" s="148">
        <v>124.7</v>
      </c>
      <c r="F1967" s="148">
        <v>608.22</v>
      </c>
      <c r="G1967" s="125">
        <v>9</v>
      </c>
    </row>
    <row r="1968" spans="1:7" s="125" customFormat="1" ht="30">
      <c r="A1968" s="145" t="s">
        <v>4284</v>
      </c>
      <c r="B1968" s="146" t="s">
        <v>4285</v>
      </c>
      <c r="C1968" s="147" t="s">
        <v>24</v>
      </c>
      <c r="D1968" s="148">
        <v>605.38</v>
      </c>
      <c r="E1968" s="148">
        <v>155.88</v>
      </c>
      <c r="F1968" s="148">
        <v>761.26</v>
      </c>
      <c r="G1968" s="125">
        <v>9</v>
      </c>
    </row>
    <row r="1969" spans="1:7" s="125" customFormat="1" ht="30">
      <c r="A1969" s="145" t="s">
        <v>4286</v>
      </c>
      <c r="B1969" s="146" t="s">
        <v>4287</v>
      </c>
      <c r="C1969" s="147" t="s">
        <v>24</v>
      </c>
      <c r="D1969" s="148">
        <v>637.23</v>
      </c>
      <c r="E1969" s="148">
        <v>155.88</v>
      </c>
      <c r="F1969" s="148">
        <v>793.11</v>
      </c>
      <c r="G1969" s="125">
        <v>9</v>
      </c>
    </row>
    <row r="1970" spans="1:7" s="125" customFormat="1" ht="30">
      <c r="A1970" s="145" t="s">
        <v>4288</v>
      </c>
      <c r="B1970" s="146" t="s">
        <v>4289</v>
      </c>
      <c r="C1970" s="147" t="s">
        <v>24</v>
      </c>
      <c r="D1970" s="148">
        <v>1117.03</v>
      </c>
      <c r="E1970" s="148">
        <v>187.05</v>
      </c>
      <c r="F1970" s="148">
        <v>1304.08</v>
      </c>
      <c r="G1970" s="125">
        <v>9</v>
      </c>
    </row>
    <row r="1971" spans="1:7" s="125" customFormat="1" ht="30">
      <c r="A1971" s="145" t="s">
        <v>4290</v>
      </c>
      <c r="B1971" s="146" t="s">
        <v>4291</v>
      </c>
      <c r="C1971" s="147" t="s">
        <v>24</v>
      </c>
      <c r="D1971" s="148">
        <v>1382.07</v>
      </c>
      <c r="E1971" s="148">
        <v>187.05</v>
      </c>
      <c r="F1971" s="148">
        <v>1569.12</v>
      </c>
      <c r="G1971" s="125">
        <v>9</v>
      </c>
    </row>
    <row r="1972" spans="1:7" s="125" customFormat="1">
      <c r="A1972" s="145" t="s">
        <v>4292</v>
      </c>
      <c r="B1972" s="146" t="s">
        <v>4293</v>
      </c>
      <c r="C1972" s="147"/>
      <c r="D1972" s="148"/>
      <c r="E1972" s="148"/>
      <c r="F1972" s="148"/>
      <c r="G1972" s="125">
        <v>5</v>
      </c>
    </row>
    <row r="1973" spans="1:7" s="125" customFormat="1" ht="30">
      <c r="A1973" s="145" t="s">
        <v>4294</v>
      </c>
      <c r="B1973" s="146" t="s">
        <v>4295</v>
      </c>
      <c r="C1973" s="147" t="s">
        <v>24</v>
      </c>
      <c r="D1973" s="148">
        <v>562.89</v>
      </c>
      <c r="E1973" s="148">
        <v>93.53</v>
      </c>
      <c r="F1973" s="148">
        <v>656.42</v>
      </c>
      <c r="G1973" s="125">
        <v>9</v>
      </c>
    </row>
    <row r="1974" spans="1:7" s="125" customFormat="1" ht="30">
      <c r="A1974" s="145" t="s">
        <v>4296</v>
      </c>
      <c r="B1974" s="146" t="s">
        <v>4297</v>
      </c>
      <c r="C1974" s="147" t="s">
        <v>24</v>
      </c>
      <c r="D1974" s="148">
        <v>651.67999999999995</v>
      </c>
      <c r="E1974" s="148">
        <v>93.53</v>
      </c>
      <c r="F1974" s="148">
        <v>745.21</v>
      </c>
      <c r="G1974" s="125">
        <v>9</v>
      </c>
    </row>
    <row r="1975" spans="1:7" s="125" customFormat="1" ht="30">
      <c r="A1975" s="145" t="s">
        <v>4298</v>
      </c>
      <c r="B1975" s="146" t="s">
        <v>4299</v>
      </c>
      <c r="C1975" s="147" t="s">
        <v>24</v>
      </c>
      <c r="D1975" s="148">
        <v>752.69</v>
      </c>
      <c r="E1975" s="148">
        <v>124.7</v>
      </c>
      <c r="F1975" s="148">
        <v>877.39</v>
      </c>
      <c r="G1975" s="125">
        <v>9</v>
      </c>
    </row>
    <row r="1976" spans="1:7" s="125" customFormat="1" ht="30">
      <c r="A1976" s="145" t="s">
        <v>4300</v>
      </c>
      <c r="B1976" s="146" t="s">
        <v>4301</v>
      </c>
      <c r="C1976" s="147" t="s">
        <v>24</v>
      </c>
      <c r="D1976" s="148">
        <v>811.99</v>
      </c>
      <c r="E1976" s="148">
        <v>124.7</v>
      </c>
      <c r="F1976" s="148">
        <v>936.69</v>
      </c>
      <c r="G1976" s="125">
        <v>9</v>
      </c>
    </row>
    <row r="1977" spans="1:7" s="125" customFormat="1" ht="30">
      <c r="A1977" s="145" t="s">
        <v>4302</v>
      </c>
      <c r="B1977" s="146" t="s">
        <v>4303</v>
      </c>
      <c r="C1977" s="147" t="s">
        <v>24</v>
      </c>
      <c r="D1977" s="148">
        <v>1165.2</v>
      </c>
      <c r="E1977" s="148">
        <v>155.88</v>
      </c>
      <c r="F1977" s="148">
        <v>1321.08</v>
      </c>
      <c r="G1977" s="125">
        <v>9</v>
      </c>
    </row>
    <row r="1978" spans="1:7" s="125" customFormat="1" ht="30">
      <c r="A1978" s="145" t="s">
        <v>4304</v>
      </c>
      <c r="B1978" s="146" t="s">
        <v>4305</v>
      </c>
      <c r="C1978" s="147" t="s">
        <v>24</v>
      </c>
      <c r="D1978" s="148">
        <v>1794.74</v>
      </c>
      <c r="E1978" s="148">
        <v>155.88</v>
      </c>
      <c r="F1978" s="148">
        <v>1950.62</v>
      </c>
      <c r="G1978" s="125">
        <v>9</v>
      </c>
    </row>
    <row r="1979" spans="1:7" s="125" customFormat="1">
      <c r="A1979" s="145" t="s">
        <v>4306</v>
      </c>
      <c r="B1979" s="146" t="s">
        <v>4307</v>
      </c>
      <c r="C1979" s="147"/>
      <c r="D1979" s="148"/>
      <c r="E1979" s="148"/>
      <c r="F1979" s="148"/>
      <c r="G1979" s="125">
        <v>5</v>
      </c>
    </row>
    <row r="1980" spans="1:7" s="125" customFormat="1" ht="30">
      <c r="A1980" s="145" t="s">
        <v>4308</v>
      </c>
      <c r="B1980" s="146" t="s">
        <v>4309</v>
      </c>
      <c r="C1980" s="147" t="s">
        <v>216</v>
      </c>
      <c r="D1980" s="148">
        <v>4395.21</v>
      </c>
      <c r="E1980" s="148">
        <v>111.7</v>
      </c>
      <c r="F1980" s="148">
        <v>4506.91</v>
      </c>
      <c r="G1980" s="125">
        <v>9</v>
      </c>
    </row>
    <row r="1981" spans="1:7" s="125" customFormat="1">
      <c r="A1981" s="145" t="s">
        <v>4310</v>
      </c>
      <c r="B1981" s="146" t="s">
        <v>4311</v>
      </c>
      <c r="C1981" s="147"/>
      <c r="D1981" s="148"/>
      <c r="E1981" s="148"/>
      <c r="F1981" s="148"/>
      <c r="G1981" s="125">
        <v>5</v>
      </c>
    </row>
    <row r="1982" spans="1:7" s="125" customFormat="1">
      <c r="A1982" s="145" t="s">
        <v>4312</v>
      </c>
      <c r="B1982" s="146" t="s">
        <v>4313</v>
      </c>
      <c r="C1982" s="147" t="s">
        <v>145</v>
      </c>
      <c r="D1982" s="148">
        <v>108.79</v>
      </c>
      <c r="E1982" s="148">
        <v>7.57</v>
      </c>
      <c r="F1982" s="148">
        <v>116.36</v>
      </c>
      <c r="G1982" s="125">
        <v>9</v>
      </c>
    </row>
    <row r="1983" spans="1:7" s="125" customFormat="1">
      <c r="A1983" s="145" t="s">
        <v>4314</v>
      </c>
      <c r="B1983" s="146" t="s">
        <v>4315</v>
      </c>
      <c r="C1983" s="147"/>
      <c r="D1983" s="148"/>
      <c r="E1983" s="148"/>
      <c r="F1983" s="148"/>
      <c r="G1983" s="125">
        <v>5</v>
      </c>
    </row>
    <row r="1984" spans="1:7" s="125" customFormat="1">
      <c r="A1984" s="145" t="s">
        <v>4316</v>
      </c>
      <c r="B1984" s="146" t="s">
        <v>4317</v>
      </c>
      <c r="C1984" s="147" t="s">
        <v>24</v>
      </c>
      <c r="D1984" s="148">
        <v>26.61</v>
      </c>
      <c r="E1984" s="148">
        <v>12.6</v>
      </c>
      <c r="F1984" s="148">
        <v>39.21</v>
      </c>
      <c r="G1984" s="125">
        <v>9</v>
      </c>
    </row>
    <row r="1985" spans="1:7" s="125" customFormat="1">
      <c r="A1985" s="145" t="s">
        <v>4318</v>
      </c>
      <c r="B1985" s="146" t="s">
        <v>4319</v>
      </c>
      <c r="C1985" s="147" t="s">
        <v>24</v>
      </c>
      <c r="D1985" s="148">
        <v>43.49</v>
      </c>
      <c r="E1985" s="148">
        <v>21</v>
      </c>
      <c r="F1985" s="148">
        <v>64.489999999999995</v>
      </c>
      <c r="G1985" s="125">
        <v>9</v>
      </c>
    </row>
    <row r="1986" spans="1:7" s="125" customFormat="1">
      <c r="A1986" s="145" t="s">
        <v>4320</v>
      </c>
      <c r="B1986" s="146" t="s">
        <v>4321</v>
      </c>
      <c r="C1986" s="147" t="s">
        <v>24</v>
      </c>
      <c r="D1986" s="148">
        <v>51.57</v>
      </c>
      <c r="E1986" s="148">
        <v>41.99</v>
      </c>
      <c r="F1986" s="148">
        <v>93.56</v>
      </c>
      <c r="G1986" s="125">
        <v>9</v>
      </c>
    </row>
    <row r="1987" spans="1:7" s="125" customFormat="1">
      <c r="A1987" s="145" t="s">
        <v>4322</v>
      </c>
      <c r="B1987" s="146" t="s">
        <v>4323</v>
      </c>
      <c r="C1987" s="147" t="s">
        <v>24</v>
      </c>
      <c r="D1987" s="148">
        <v>164.69</v>
      </c>
      <c r="E1987" s="148">
        <v>41.99</v>
      </c>
      <c r="F1987" s="148">
        <v>206.68</v>
      </c>
      <c r="G1987" s="125">
        <v>9</v>
      </c>
    </row>
    <row r="1988" spans="1:7" s="125" customFormat="1">
      <c r="A1988" s="145" t="s">
        <v>4324</v>
      </c>
      <c r="B1988" s="146" t="s">
        <v>4325</v>
      </c>
      <c r="C1988" s="147" t="s">
        <v>24</v>
      </c>
      <c r="D1988" s="148">
        <v>234.11</v>
      </c>
      <c r="E1988" s="148">
        <v>41.99</v>
      </c>
      <c r="F1988" s="148">
        <v>276.10000000000002</v>
      </c>
      <c r="G1988" s="125">
        <v>9</v>
      </c>
    </row>
    <row r="1989" spans="1:7" s="125" customFormat="1">
      <c r="A1989" s="145" t="s">
        <v>4326</v>
      </c>
      <c r="B1989" s="146" t="s">
        <v>4327</v>
      </c>
      <c r="C1989" s="147" t="s">
        <v>24</v>
      </c>
      <c r="D1989" s="148">
        <v>853.21</v>
      </c>
      <c r="E1989" s="148">
        <v>50.39</v>
      </c>
      <c r="F1989" s="148">
        <v>903.6</v>
      </c>
      <c r="G1989" s="125">
        <v>9</v>
      </c>
    </row>
    <row r="1990" spans="1:7" s="125" customFormat="1">
      <c r="A1990" s="145" t="s">
        <v>4328</v>
      </c>
      <c r="B1990" s="146" t="s">
        <v>4329</v>
      </c>
      <c r="C1990" s="147" t="s">
        <v>24</v>
      </c>
      <c r="D1990" s="148">
        <v>323.39</v>
      </c>
      <c r="E1990" s="148">
        <v>50.39</v>
      </c>
      <c r="F1990" s="148">
        <v>373.78</v>
      </c>
      <c r="G1990" s="125">
        <v>9</v>
      </c>
    </row>
    <row r="1991" spans="1:7" s="125" customFormat="1">
      <c r="A1991" s="145" t="s">
        <v>4330</v>
      </c>
      <c r="B1991" s="146" t="s">
        <v>4331</v>
      </c>
      <c r="C1991" s="147"/>
      <c r="D1991" s="148"/>
      <c r="E1991" s="148"/>
      <c r="F1991" s="148"/>
      <c r="G1991" s="125">
        <v>5</v>
      </c>
    </row>
    <row r="1992" spans="1:7" s="125" customFormat="1">
      <c r="A1992" s="145" t="s">
        <v>4332</v>
      </c>
      <c r="B1992" s="146" t="s">
        <v>4333</v>
      </c>
      <c r="C1992" s="147" t="s">
        <v>24</v>
      </c>
      <c r="D1992" s="148">
        <v>22.85</v>
      </c>
      <c r="E1992" s="148">
        <v>8.4</v>
      </c>
      <c r="F1992" s="148">
        <v>31.25</v>
      </c>
      <c r="G1992" s="125">
        <v>9</v>
      </c>
    </row>
    <row r="1993" spans="1:7" s="125" customFormat="1">
      <c r="A1993" s="145" t="s">
        <v>4334</v>
      </c>
      <c r="B1993" s="146" t="s">
        <v>4335</v>
      </c>
      <c r="C1993" s="147" t="s">
        <v>24</v>
      </c>
      <c r="D1993" s="148">
        <v>55.94</v>
      </c>
      <c r="E1993" s="148">
        <v>8.4</v>
      </c>
      <c r="F1993" s="148">
        <v>64.34</v>
      </c>
      <c r="G1993" s="125">
        <v>9</v>
      </c>
    </row>
    <row r="1994" spans="1:7" s="125" customFormat="1">
      <c r="A1994" s="145" t="s">
        <v>4336</v>
      </c>
      <c r="B1994" s="146" t="s">
        <v>4337</v>
      </c>
      <c r="C1994" s="147" t="s">
        <v>24</v>
      </c>
      <c r="D1994" s="148">
        <v>76.02</v>
      </c>
      <c r="E1994" s="148">
        <v>8.4</v>
      </c>
      <c r="F1994" s="148">
        <v>84.42</v>
      </c>
      <c r="G1994" s="125">
        <v>9</v>
      </c>
    </row>
    <row r="1995" spans="1:7" s="125" customFormat="1">
      <c r="A1995" s="145" t="s">
        <v>4338</v>
      </c>
      <c r="B1995" s="146" t="s">
        <v>4339</v>
      </c>
      <c r="C1995" s="147" t="s">
        <v>24</v>
      </c>
      <c r="D1995" s="148">
        <v>110.92</v>
      </c>
      <c r="E1995" s="148">
        <v>8.4</v>
      </c>
      <c r="F1995" s="148">
        <v>119.32</v>
      </c>
      <c r="G1995" s="125">
        <v>9</v>
      </c>
    </row>
    <row r="1996" spans="1:7" s="125" customFormat="1">
      <c r="A1996" s="145" t="s">
        <v>4340</v>
      </c>
      <c r="B1996" s="146" t="s">
        <v>4341</v>
      </c>
      <c r="C1996" s="147" t="s">
        <v>24</v>
      </c>
      <c r="D1996" s="148">
        <v>147.26</v>
      </c>
      <c r="E1996" s="148">
        <v>8.4</v>
      </c>
      <c r="F1996" s="148">
        <v>155.66</v>
      </c>
      <c r="G1996" s="125">
        <v>9</v>
      </c>
    </row>
    <row r="1997" spans="1:7" s="125" customFormat="1">
      <c r="A1997" s="145" t="s">
        <v>4342</v>
      </c>
      <c r="B1997" s="146" t="s">
        <v>4343</v>
      </c>
      <c r="C1997" s="147" t="s">
        <v>24</v>
      </c>
      <c r="D1997" s="148">
        <v>309.33999999999997</v>
      </c>
      <c r="E1997" s="148">
        <v>8.4</v>
      </c>
      <c r="F1997" s="148">
        <v>317.74</v>
      </c>
      <c r="G1997" s="125">
        <v>9</v>
      </c>
    </row>
    <row r="1998" spans="1:7" s="125" customFormat="1">
      <c r="A1998" s="145" t="s">
        <v>4344</v>
      </c>
      <c r="B1998" s="146" t="s">
        <v>4345</v>
      </c>
      <c r="C1998" s="147" t="s">
        <v>24</v>
      </c>
      <c r="D1998" s="148">
        <v>7.42</v>
      </c>
      <c r="E1998" s="148">
        <v>8.4</v>
      </c>
      <c r="F1998" s="148">
        <v>15.82</v>
      </c>
      <c r="G1998" s="125">
        <v>9</v>
      </c>
    </row>
    <row r="1999" spans="1:7" s="125" customFormat="1">
      <c r="A1999" s="145" t="s">
        <v>4346</v>
      </c>
      <c r="B1999" s="146" t="s">
        <v>4347</v>
      </c>
      <c r="C1999" s="147" t="s">
        <v>24</v>
      </c>
      <c r="D1999" s="148">
        <v>8.94</v>
      </c>
      <c r="E1999" s="148">
        <v>8.4</v>
      </c>
      <c r="F1999" s="148">
        <v>17.34</v>
      </c>
      <c r="G1999" s="125">
        <v>9</v>
      </c>
    </row>
    <row r="2000" spans="1:7" s="125" customFormat="1">
      <c r="A2000" s="145" t="s">
        <v>4348</v>
      </c>
      <c r="B2000" s="146" t="s">
        <v>4349</v>
      </c>
      <c r="C2000" s="147" t="s">
        <v>24</v>
      </c>
      <c r="D2000" s="148">
        <v>35.35</v>
      </c>
      <c r="E2000" s="148">
        <v>2.1</v>
      </c>
      <c r="F2000" s="148">
        <v>37.450000000000003</v>
      </c>
      <c r="G2000" s="125">
        <v>9</v>
      </c>
    </row>
    <row r="2001" spans="1:7" s="125" customFormat="1">
      <c r="A2001" s="145" t="s">
        <v>4350</v>
      </c>
      <c r="B2001" s="146" t="s">
        <v>4351</v>
      </c>
      <c r="C2001" s="147"/>
      <c r="D2001" s="148"/>
      <c r="E2001" s="148"/>
      <c r="F2001" s="148"/>
      <c r="G2001" s="125">
        <v>5</v>
      </c>
    </row>
    <row r="2002" spans="1:7" s="125" customFormat="1" ht="30">
      <c r="A2002" s="145" t="s">
        <v>4352</v>
      </c>
      <c r="B2002" s="146" t="s">
        <v>4353</v>
      </c>
      <c r="C2002" s="147" t="s">
        <v>24</v>
      </c>
      <c r="D2002" s="148">
        <v>14960.04</v>
      </c>
      <c r="E2002" s="148">
        <v>262.68</v>
      </c>
      <c r="F2002" s="148">
        <v>15222.72</v>
      </c>
      <c r="G2002" s="125">
        <v>9</v>
      </c>
    </row>
    <row r="2003" spans="1:7" s="125" customFormat="1" ht="30">
      <c r="A2003" s="145" t="s">
        <v>4354</v>
      </c>
      <c r="B2003" s="146" t="s">
        <v>4355</v>
      </c>
      <c r="C2003" s="147" t="s">
        <v>24</v>
      </c>
      <c r="D2003" s="148">
        <v>29943.14</v>
      </c>
      <c r="E2003" s="148">
        <v>234.96</v>
      </c>
      <c r="F2003" s="148">
        <v>30178.1</v>
      </c>
      <c r="G2003" s="125">
        <v>9</v>
      </c>
    </row>
    <row r="2004" spans="1:7" s="125" customFormat="1" ht="30">
      <c r="A2004" s="145" t="s">
        <v>4356</v>
      </c>
      <c r="B2004" s="146" t="s">
        <v>4357</v>
      </c>
      <c r="C2004" s="147" t="s">
        <v>112</v>
      </c>
      <c r="D2004" s="148">
        <v>31780.87</v>
      </c>
      <c r="E2004" s="148">
        <v>347.3</v>
      </c>
      <c r="F2004" s="148">
        <v>32128.17</v>
      </c>
      <c r="G2004" s="125">
        <v>9</v>
      </c>
    </row>
    <row r="2005" spans="1:7" s="125" customFormat="1" ht="30">
      <c r="A2005" s="145" t="s">
        <v>4358</v>
      </c>
      <c r="B2005" s="146" t="s">
        <v>4359</v>
      </c>
      <c r="C2005" s="147" t="s">
        <v>24</v>
      </c>
      <c r="D2005" s="148">
        <v>68033.67</v>
      </c>
      <c r="E2005" s="148">
        <v>41.99</v>
      </c>
      <c r="F2005" s="148">
        <v>68075.66</v>
      </c>
      <c r="G2005" s="125">
        <v>9</v>
      </c>
    </row>
    <row r="2006" spans="1:7" s="125" customFormat="1" ht="30">
      <c r="A2006" s="145" t="s">
        <v>4360</v>
      </c>
      <c r="B2006" s="146" t="s">
        <v>4361</v>
      </c>
      <c r="C2006" s="147" t="s">
        <v>24</v>
      </c>
      <c r="D2006" s="148">
        <v>120551.52</v>
      </c>
      <c r="E2006" s="148">
        <v>41.99</v>
      </c>
      <c r="F2006" s="148">
        <v>120593.51</v>
      </c>
      <c r="G2006" s="125">
        <v>9</v>
      </c>
    </row>
    <row r="2007" spans="1:7" s="125" customFormat="1" ht="30">
      <c r="A2007" s="145" t="s">
        <v>4362</v>
      </c>
      <c r="B2007" s="146" t="s">
        <v>4363</v>
      </c>
      <c r="C2007" s="147" t="s">
        <v>24</v>
      </c>
      <c r="D2007" s="148">
        <v>17.32</v>
      </c>
      <c r="E2007" s="148">
        <v>12.6</v>
      </c>
      <c r="F2007" s="148">
        <v>29.92</v>
      </c>
      <c r="G2007" s="125">
        <v>9</v>
      </c>
    </row>
    <row r="2008" spans="1:7" s="125" customFormat="1" ht="30">
      <c r="A2008" s="145" t="s">
        <v>4364</v>
      </c>
      <c r="B2008" s="146" t="s">
        <v>4365</v>
      </c>
      <c r="C2008" s="147" t="s">
        <v>24</v>
      </c>
      <c r="D2008" s="148">
        <v>30.72</v>
      </c>
      <c r="E2008" s="148">
        <v>12.6</v>
      </c>
      <c r="F2008" s="148">
        <v>43.32</v>
      </c>
      <c r="G2008" s="125">
        <v>9</v>
      </c>
    </row>
    <row r="2009" spans="1:7" s="125" customFormat="1" ht="30">
      <c r="A2009" s="145" t="s">
        <v>4366</v>
      </c>
      <c r="B2009" s="146" t="s">
        <v>4367</v>
      </c>
      <c r="C2009" s="147" t="s">
        <v>24</v>
      </c>
      <c r="D2009" s="148">
        <v>102.21</v>
      </c>
      <c r="E2009" s="148">
        <v>25.19</v>
      </c>
      <c r="F2009" s="148">
        <v>127.4</v>
      </c>
      <c r="G2009" s="125">
        <v>9</v>
      </c>
    </row>
    <row r="2010" spans="1:7" s="125" customFormat="1" ht="30">
      <c r="A2010" s="145" t="s">
        <v>4368</v>
      </c>
      <c r="B2010" s="146" t="s">
        <v>4369</v>
      </c>
      <c r="C2010" s="147" t="s">
        <v>24</v>
      </c>
      <c r="D2010" s="148">
        <v>150.22</v>
      </c>
      <c r="E2010" s="148">
        <v>25.19</v>
      </c>
      <c r="F2010" s="148">
        <v>175.41</v>
      </c>
      <c r="G2010" s="125">
        <v>9</v>
      </c>
    </row>
    <row r="2011" spans="1:7" s="125" customFormat="1" ht="30">
      <c r="A2011" s="145" t="s">
        <v>4370</v>
      </c>
      <c r="B2011" s="146" t="s">
        <v>4371</v>
      </c>
      <c r="C2011" s="147" t="s">
        <v>24</v>
      </c>
      <c r="D2011" s="148">
        <v>123.97</v>
      </c>
      <c r="E2011" s="148">
        <v>37.799999999999997</v>
      </c>
      <c r="F2011" s="148">
        <v>161.77000000000001</v>
      </c>
      <c r="G2011" s="125">
        <v>9</v>
      </c>
    </row>
    <row r="2012" spans="1:7" s="125" customFormat="1" ht="30">
      <c r="A2012" s="145" t="s">
        <v>4372</v>
      </c>
      <c r="B2012" s="146" t="s">
        <v>4373</v>
      </c>
      <c r="C2012" s="147" t="s">
        <v>24</v>
      </c>
      <c r="D2012" s="148">
        <v>128.04</v>
      </c>
      <c r="E2012" s="148">
        <v>37.799999999999997</v>
      </c>
      <c r="F2012" s="148">
        <v>165.84</v>
      </c>
      <c r="G2012" s="125">
        <v>9</v>
      </c>
    </row>
    <row r="2013" spans="1:7" s="125" customFormat="1" ht="30">
      <c r="A2013" s="145" t="s">
        <v>4374</v>
      </c>
      <c r="B2013" s="146" t="s">
        <v>4375</v>
      </c>
      <c r="C2013" s="147" t="s">
        <v>24</v>
      </c>
      <c r="D2013" s="148">
        <v>440.85</v>
      </c>
      <c r="E2013" s="148">
        <v>41.99</v>
      </c>
      <c r="F2013" s="148">
        <v>482.84</v>
      </c>
      <c r="G2013" s="125">
        <v>9</v>
      </c>
    </row>
    <row r="2014" spans="1:7" s="125" customFormat="1" ht="30">
      <c r="A2014" s="145" t="s">
        <v>4376</v>
      </c>
      <c r="B2014" s="146" t="s">
        <v>4377</v>
      </c>
      <c r="C2014" s="147" t="s">
        <v>24</v>
      </c>
      <c r="D2014" s="148">
        <v>630.64</v>
      </c>
      <c r="E2014" s="148">
        <v>41.99</v>
      </c>
      <c r="F2014" s="148">
        <v>672.63</v>
      </c>
      <c r="G2014" s="125">
        <v>9</v>
      </c>
    </row>
    <row r="2015" spans="1:7" s="125" customFormat="1" ht="30">
      <c r="A2015" s="145" t="s">
        <v>4378</v>
      </c>
      <c r="B2015" s="146" t="s">
        <v>4379</v>
      </c>
      <c r="C2015" s="147" t="s">
        <v>24</v>
      </c>
      <c r="D2015" s="148">
        <v>2575.0100000000002</v>
      </c>
      <c r="E2015" s="148">
        <v>83.98</v>
      </c>
      <c r="F2015" s="148">
        <v>2658.99</v>
      </c>
      <c r="G2015" s="125">
        <v>9</v>
      </c>
    </row>
    <row r="2016" spans="1:7" s="125" customFormat="1" ht="30">
      <c r="A2016" s="145" t="s">
        <v>4380</v>
      </c>
      <c r="B2016" s="146" t="s">
        <v>4381</v>
      </c>
      <c r="C2016" s="147" t="s">
        <v>24</v>
      </c>
      <c r="D2016" s="148">
        <v>4068.48</v>
      </c>
      <c r="E2016" s="148">
        <v>83.98</v>
      </c>
      <c r="F2016" s="148">
        <v>4152.46</v>
      </c>
      <c r="G2016" s="125">
        <v>9</v>
      </c>
    </row>
    <row r="2017" spans="1:7" s="125" customFormat="1" ht="30">
      <c r="A2017" s="145" t="s">
        <v>4382</v>
      </c>
      <c r="B2017" s="146" t="s">
        <v>4383</v>
      </c>
      <c r="C2017" s="147" t="s">
        <v>24</v>
      </c>
      <c r="D2017" s="148">
        <v>6693.2</v>
      </c>
      <c r="E2017" s="148">
        <v>83.98</v>
      </c>
      <c r="F2017" s="148">
        <v>6777.18</v>
      </c>
      <c r="G2017" s="125">
        <v>9</v>
      </c>
    </row>
    <row r="2018" spans="1:7" s="125" customFormat="1" ht="30">
      <c r="A2018" s="145" t="s">
        <v>4384</v>
      </c>
      <c r="B2018" s="146" t="s">
        <v>4385</v>
      </c>
      <c r="C2018" s="147" t="s">
        <v>24</v>
      </c>
      <c r="D2018" s="148">
        <v>10123.94</v>
      </c>
      <c r="E2018" s="148">
        <v>83.98</v>
      </c>
      <c r="F2018" s="148">
        <v>10207.92</v>
      </c>
      <c r="G2018" s="125">
        <v>9</v>
      </c>
    </row>
    <row r="2019" spans="1:7" s="125" customFormat="1" ht="30">
      <c r="A2019" s="145" t="s">
        <v>4386</v>
      </c>
      <c r="B2019" s="146" t="s">
        <v>4387</v>
      </c>
      <c r="C2019" s="147" t="s">
        <v>24</v>
      </c>
      <c r="D2019" s="148">
        <v>11224.29</v>
      </c>
      <c r="E2019" s="148">
        <v>83.98</v>
      </c>
      <c r="F2019" s="148">
        <v>11308.27</v>
      </c>
      <c r="G2019" s="125">
        <v>9</v>
      </c>
    </row>
    <row r="2020" spans="1:7" s="125" customFormat="1" ht="30">
      <c r="A2020" s="145" t="s">
        <v>4388</v>
      </c>
      <c r="B2020" s="146" t="s">
        <v>4389</v>
      </c>
      <c r="C2020" s="147" t="s">
        <v>24</v>
      </c>
      <c r="D2020" s="148">
        <v>16065.81</v>
      </c>
      <c r="E2020" s="148">
        <v>83.98</v>
      </c>
      <c r="F2020" s="148">
        <v>16149.79</v>
      </c>
      <c r="G2020" s="125">
        <v>9</v>
      </c>
    </row>
    <row r="2021" spans="1:7" s="125" customFormat="1" ht="30">
      <c r="A2021" s="145" t="s">
        <v>120</v>
      </c>
      <c r="B2021" s="146" t="s">
        <v>4390</v>
      </c>
      <c r="C2021" s="147" t="s">
        <v>24</v>
      </c>
      <c r="D2021" s="148">
        <v>12.1</v>
      </c>
      <c r="E2021" s="148">
        <v>8.4</v>
      </c>
      <c r="F2021" s="148">
        <v>20.5</v>
      </c>
      <c r="G2021" s="125">
        <v>9</v>
      </c>
    </row>
    <row r="2022" spans="1:7" s="125" customFormat="1" ht="30">
      <c r="A2022" s="145" t="s">
        <v>4391</v>
      </c>
      <c r="B2022" s="146" t="s">
        <v>4392</v>
      </c>
      <c r="C2022" s="147" t="s">
        <v>24</v>
      </c>
      <c r="D2022" s="148">
        <v>15.1</v>
      </c>
      <c r="E2022" s="148">
        <v>8.4</v>
      </c>
      <c r="F2022" s="148">
        <v>23.5</v>
      </c>
      <c r="G2022" s="125">
        <v>9</v>
      </c>
    </row>
    <row r="2023" spans="1:7" s="125" customFormat="1" ht="30">
      <c r="A2023" s="145" t="s">
        <v>4393</v>
      </c>
      <c r="B2023" s="146" t="s">
        <v>4394</v>
      </c>
      <c r="C2023" s="147" t="s">
        <v>24</v>
      </c>
      <c r="D2023" s="148">
        <v>46.34</v>
      </c>
      <c r="E2023" s="148">
        <v>8.4</v>
      </c>
      <c r="F2023" s="148">
        <v>54.74</v>
      </c>
      <c r="G2023" s="125">
        <v>9</v>
      </c>
    </row>
    <row r="2024" spans="1:7" s="125" customFormat="1" ht="30">
      <c r="A2024" s="145" t="s">
        <v>4395</v>
      </c>
      <c r="B2024" s="146" t="s">
        <v>4396</v>
      </c>
      <c r="C2024" s="147" t="s">
        <v>24</v>
      </c>
      <c r="D2024" s="148">
        <v>48.83</v>
      </c>
      <c r="E2024" s="148">
        <v>8.4</v>
      </c>
      <c r="F2024" s="148">
        <v>57.23</v>
      </c>
      <c r="G2024" s="125">
        <v>9</v>
      </c>
    </row>
    <row r="2025" spans="1:7" s="125" customFormat="1" ht="30">
      <c r="A2025" s="145" t="s">
        <v>4397</v>
      </c>
      <c r="B2025" s="146" t="s">
        <v>4398</v>
      </c>
      <c r="C2025" s="147" t="s">
        <v>24</v>
      </c>
      <c r="D2025" s="148">
        <v>54.14</v>
      </c>
      <c r="E2025" s="148">
        <v>8.4</v>
      </c>
      <c r="F2025" s="148">
        <v>62.54</v>
      </c>
      <c r="G2025" s="125">
        <v>9</v>
      </c>
    </row>
    <row r="2026" spans="1:7" s="125" customFormat="1" ht="30">
      <c r="A2026" s="145" t="s">
        <v>4399</v>
      </c>
      <c r="B2026" s="146" t="s">
        <v>4400</v>
      </c>
      <c r="C2026" s="147" t="s">
        <v>24</v>
      </c>
      <c r="D2026" s="148">
        <v>142.03</v>
      </c>
      <c r="E2026" s="148">
        <v>8.4</v>
      </c>
      <c r="F2026" s="148">
        <v>150.43</v>
      </c>
      <c r="G2026" s="125">
        <v>9</v>
      </c>
    </row>
    <row r="2027" spans="1:7" s="125" customFormat="1" ht="30">
      <c r="A2027" s="145" t="s">
        <v>4401</v>
      </c>
      <c r="B2027" s="146" t="s">
        <v>4402</v>
      </c>
      <c r="C2027" s="147" t="s">
        <v>24</v>
      </c>
      <c r="D2027" s="148">
        <v>65.989999999999995</v>
      </c>
      <c r="E2027" s="148">
        <v>8.4</v>
      </c>
      <c r="F2027" s="148">
        <v>74.39</v>
      </c>
      <c r="G2027" s="125">
        <v>9</v>
      </c>
    </row>
    <row r="2028" spans="1:7" s="125" customFormat="1" ht="30">
      <c r="A2028" s="145" t="s">
        <v>4403</v>
      </c>
      <c r="B2028" s="146" t="s">
        <v>4404</v>
      </c>
      <c r="C2028" s="147" t="s">
        <v>24</v>
      </c>
      <c r="D2028" s="148">
        <v>67.19</v>
      </c>
      <c r="E2028" s="148">
        <v>8.4</v>
      </c>
      <c r="F2028" s="148">
        <v>75.59</v>
      </c>
      <c r="G2028" s="125">
        <v>9</v>
      </c>
    </row>
    <row r="2029" spans="1:7" s="125" customFormat="1" ht="30">
      <c r="A2029" s="145" t="s">
        <v>4405</v>
      </c>
      <c r="B2029" s="146" t="s">
        <v>4406</v>
      </c>
      <c r="C2029" s="147" t="s">
        <v>24</v>
      </c>
      <c r="D2029" s="148">
        <v>76.56</v>
      </c>
      <c r="E2029" s="148">
        <v>8.4</v>
      </c>
      <c r="F2029" s="148">
        <v>84.96</v>
      </c>
      <c r="G2029" s="125">
        <v>9</v>
      </c>
    </row>
    <row r="2030" spans="1:7" s="125" customFormat="1" ht="30">
      <c r="A2030" s="145" t="s">
        <v>4407</v>
      </c>
      <c r="B2030" s="146" t="s">
        <v>4408</v>
      </c>
      <c r="C2030" s="147" t="s">
        <v>24</v>
      </c>
      <c r="D2030" s="148">
        <v>1582.62</v>
      </c>
      <c r="E2030" s="148">
        <v>8.4</v>
      </c>
      <c r="F2030" s="148">
        <v>1591.02</v>
      </c>
      <c r="G2030" s="125">
        <v>9</v>
      </c>
    </row>
    <row r="2031" spans="1:7" s="125" customFormat="1" ht="30">
      <c r="A2031" s="145" t="s">
        <v>4409</v>
      </c>
      <c r="B2031" s="146" t="s">
        <v>4410</v>
      </c>
      <c r="C2031" s="147" t="s">
        <v>24</v>
      </c>
      <c r="D2031" s="148">
        <v>37851.019999999997</v>
      </c>
      <c r="E2031" s="148">
        <v>83.98</v>
      </c>
      <c r="F2031" s="148">
        <v>37935</v>
      </c>
      <c r="G2031" s="125">
        <v>9</v>
      </c>
    </row>
    <row r="2032" spans="1:7" s="125" customFormat="1" ht="30">
      <c r="A2032" s="145" t="s">
        <v>4411</v>
      </c>
      <c r="B2032" s="146" t="s">
        <v>4412</v>
      </c>
      <c r="C2032" s="147" t="s">
        <v>24</v>
      </c>
      <c r="D2032" s="148">
        <v>58021.27</v>
      </c>
      <c r="E2032" s="148">
        <v>83.98</v>
      </c>
      <c r="F2032" s="148">
        <v>58105.25</v>
      </c>
      <c r="G2032" s="125">
        <v>9</v>
      </c>
    </row>
    <row r="2033" spans="1:7" s="125" customFormat="1" ht="30">
      <c r="A2033" s="145" t="s">
        <v>4413</v>
      </c>
      <c r="B2033" s="146" t="s">
        <v>4414</v>
      </c>
      <c r="C2033" s="147" t="s">
        <v>24</v>
      </c>
      <c r="D2033" s="148">
        <v>391308.16</v>
      </c>
      <c r="E2033" s="148">
        <v>41.99</v>
      </c>
      <c r="F2033" s="148">
        <v>391350.15</v>
      </c>
      <c r="G2033" s="125">
        <v>9</v>
      </c>
    </row>
    <row r="2034" spans="1:7" s="125" customFormat="1">
      <c r="A2034" s="145" t="s">
        <v>4415</v>
      </c>
      <c r="B2034" s="146" t="s">
        <v>4416</v>
      </c>
      <c r="C2034" s="147"/>
      <c r="D2034" s="148"/>
      <c r="E2034" s="148"/>
      <c r="F2034" s="148"/>
      <c r="G2034" s="125">
        <v>5</v>
      </c>
    </row>
    <row r="2035" spans="1:7" s="125" customFormat="1" ht="30">
      <c r="A2035" s="145" t="s">
        <v>4417</v>
      </c>
      <c r="B2035" s="146" t="s">
        <v>4418</v>
      </c>
      <c r="C2035" s="147" t="s">
        <v>24</v>
      </c>
      <c r="D2035" s="148">
        <v>3080.39</v>
      </c>
      <c r="E2035" s="148">
        <v>41.99</v>
      </c>
      <c r="F2035" s="148">
        <v>3122.38</v>
      </c>
      <c r="G2035" s="125">
        <v>9</v>
      </c>
    </row>
    <row r="2036" spans="1:7" s="125" customFormat="1" ht="30">
      <c r="A2036" s="145" t="s">
        <v>4419</v>
      </c>
      <c r="B2036" s="146" t="s">
        <v>4420</v>
      </c>
      <c r="C2036" s="147" t="s">
        <v>24</v>
      </c>
      <c r="D2036" s="148">
        <v>1719.21</v>
      </c>
      <c r="E2036" s="148">
        <v>33.590000000000003</v>
      </c>
      <c r="F2036" s="148">
        <v>1752.8</v>
      </c>
      <c r="G2036" s="125">
        <v>9</v>
      </c>
    </row>
    <row r="2037" spans="1:7" s="125" customFormat="1" ht="30">
      <c r="A2037" s="145" t="s">
        <v>4421</v>
      </c>
      <c r="B2037" s="146" t="s">
        <v>4422</v>
      </c>
      <c r="C2037" s="147" t="s">
        <v>24</v>
      </c>
      <c r="D2037" s="148">
        <v>1315.56</v>
      </c>
      <c r="E2037" s="148">
        <v>33.590000000000003</v>
      </c>
      <c r="F2037" s="148">
        <v>1349.15</v>
      </c>
      <c r="G2037" s="125">
        <v>9</v>
      </c>
    </row>
    <row r="2038" spans="1:7" s="125" customFormat="1" ht="30">
      <c r="A2038" s="145" t="s">
        <v>4423</v>
      </c>
      <c r="B2038" s="146" t="s">
        <v>4424</v>
      </c>
      <c r="C2038" s="147" t="s">
        <v>24</v>
      </c>
      <c r="D2038" s="148">
        <v>1997.25</v>
      </c>
      <c r="E2038" s="148">
        <v>41.99</v>
      </c>
      <c r="F2038" s="148">
        <v>2039.24</v>
      </c>
      <c r="G2038" s="125">
        <v>9</v>
      </c>
    </row>
    <row r="2039" spans="1:7" s="125" customFormat="1" ht="30">
      <c r="A2039" s="145" t="s">
        <v>4425</v>
      </c>
      <c r="B2039" s="146" t="s">
        <v>4426</v>
      </c>
      <c r="C2039" s="147" t="s">
        <v>24</v>
      </c>
      <c r="D2039" s="148">
        <v>2044.85</v>
      </c>
      <c r="E2039" s="148">
        <v>50.39</v>
      </c>
      <c r="F2039" s="148">
        <v>2095.2399999999998</v>
      </c>
      <c r="G2039" s="125">
        <v>9</v>
      </c>
    </row>
    <row r="2040" spans="1:7" s="125" customFormat="1" ht="30">
      <c r="A2040" s="145" t="s">
        <v>4427</v>
      </c>
      <c r="B2040" s="146" t="s">
        <v>4428</v>
      </c>
      <c r="C2040" s="147" t="s">
        <v>24</v>
      </c>
      <c r="D2040" s="148">
        <v>4526.32</v>
      </c>
      <c r="E2040" s="148">
        <v>62.99</v>
      </c>
      <c r="F2040" s="148">
        <v>4589.3100000000004</v>
      </c>
      <c r="G2040" s="125">
        <v>9</v>
      </c>
    </row>
    <row r="2041" spans="1:7" s="125" customFormat="1" ht="30">
      <c r="A2041" s="145" t="s">
        <v>4429</v>
      </c>
      <c r="B2041" s="146" t="s">
        <v>4430</v>
      </c>
      <c r="C2041" s="147" t="s">
        <v>24</v>
      </c>
      <c r="D2041" s="148">
        <v>9052.9699999999993</v>
      </c>
      <c r="E2041" s="148">
        <v>62.99</v>
      </c>
      <c r="F2041" s="148">
        <v>9115.9599999999991</v>
      </c>
      <c r="G2041" s="125">
        <v>9</v>
      </c>
    </row>
    <row r="2042" spans="1:7" s="125" customFormat="1" ht="30">
      <c r="A2042" s="145" t="s">
        <v>4431</v>
      </c>
      <c r="B2042" s="146" t="s">
        <v>4432</v>
      </c>
      <c r="C2042" s="147" t="s">
        <v>24</v>
      </c>
      <c r="D2042" s="148">
        <v>1174.33</v>
      </c>
      <c r="E2042" s="148">
        <v>33.590000000000003</v>
      </c>
      <c r="F2042" s="148">
        <v>1207.92</v>
      </c>
      <c r="G2042" s="125">
        <v>9</v>
      </c>
    </row>
    <row r="2043" spans="1:7" s="125" customFormat="1" ht="30">
      <c r="A2043" s="145" t="s">
        <v>4433</v>
      </c>
      <c r="B2043" s="146" t="s">
        <v>4434</v>
      </c>
      <c r="C2043" s="147" t="s">
        <v>24</v>
      </c>
      <c r="D2043" s="148">
        <v>1735.55</v>
      </c>
      <c r="E2043" s="148">
        <v>33.590000000000003</v>
      </c>
      <c r="F2043" s="148">
        <v>1769.14</v>
      </c>
      <c r="G2043" s="125">
        <v>9</v>
      </c>
    </row>
    <row r="2044" spans="1:7" s="125" customFormat="1" ht="30">
      <c r="A2044" s="145" t="s">
        <v>4435</v>
      </c>
      <c r="B2044" s="146" t="s">
        <v>4436</v>
      </c>
      <c r="C2044" s="147" t="s">
        <v>24</v>
      </c>
      <c r="D2044" s="148">
        <v>3656.23</v>
      </c>
      <c r="E2044" s="148">
        <v>33.590000000000003</v>
      </c>
      <c r="F2044" s="148">
        <v>3689.82</v>
      </c>
      <c r="G2044" s="125">
        <v>9</v>
      </c>
    </row>
    <row r="2045" spans="1:7" s="125" customFormat="1" ht="30">
      <c r="A2045" s="145" t="s">
        <v>4437</v>
      </c>
      <c r="B2045" s="146" t="s">
        <v>4438</v>
      </c>
      <c r="C2045" s="147" t="s">
        <v>24</v>
      </c>
      <c r="D2045" s="148">
        <v>4369.2700000000004</v>
      </c>
      <c r="E2045" s="148">
        <v>41.99</v>
      </c>
      <c r="F2045" s="148">
        <v>4411.26</v>
      </c>
      <c r="G2045" s="125">
        <v>9</v>
      </c>
    </row>
    <row r="2046" spans="1:7" s="125" customFormat="1" ht="30">
      <c r="A2046" s="145" t="s">
        <v>4439</v>
      </c>
      <c r="B2046" s="146" t="s">
        <v>4440</v>
      </c>
      <c r="C2046" s="147" t="s">
        <v>24</v>
      </c>
      <c r="D2046" s="148">
        <v>8403.25</v>
      </c>
      <c r="E2046" s="148">
        <v>50.39</v>
      </c>
      <c r="F2046" s="148">
        <v>8453.64</v>
      </c>
      <c r="G2046" s="125">
        <v>9</v>
      </c>
    </row>
    <row r="2047" spans="1:7" s="125" customFormat="1" ht="30">
      <c r="A2047" s="145" t="s">
        <v>4441</v>
      </c>
      <c r="B2047" s="146" t="s">
        <v>4442</v>
      </c>
      <c r="C2047" s="147" t="s">
        <v>24</v>
      </c>
      <c r="D2047" s="148">
        <v>307.72000000000003</v>
      </c>
      <c r="E2047" s="148">
        <v>33.590000000000003</v>
      </c>
      <c r="F2047" s="148">
        <v>341.31</v>
      </c>
      <c r="G2047" s="125">
        <v>9</v>
      </c>
    </row>
    <row r="2048" spans="1:7" s="125" customFormat="1" ht="30">
      <c r="A2048" s="145" t="s">
        <v>4443</v>
      </c>
      <c r="B2048" s="146" t="s">
        <v>4444</v>
      </c>
      <c r="C2048" s="147" t="s">
        <v>24</v>
      </c>
      <c r="D2048" s="148">
        <v>532.53</v>
      </c>
      <c r="E2048" s="148">
        <v>33.590000000000003</v>
      </c>
      <c r="F2048" s="148">
        <v>566.12</v>
      </c>
      <c r="G2048" s="125">
        <v>9</v>
      </c>
    </row>
    <row r="2049" spans="1:7" s="125" customFormat="1" ht="30">
      <c r="A2049" s="145" t="s">
        <v>4445</v>
      </c>
      <c r="B2049" s="146" t="s">
        <v>4446</v>
      </c>
      <c r="C2049" s="147" t="s">
        <v>24</v>
      </c>
      <c r="D2049" s="148">
        <v>846.5</v>
      </c>
      <c r="E2049" s="148">
        <v>41.99</v>
      </c>
      <c r="F2049" s="148">
        <v>888.49</v>
      </c>
      <c r="G2049" s="125">
        <v>9</v>
      </c>
    </row>
    <row r="2050" spans="1:7" s="125" customFormat="1" ht="30">
      <c r="A2050" s="145" t="s">
        <v>4447</v>
      </c>
      <c r="B2050" s="146" t="s">
        <v>4448</v>
      </c>
      <c r="C2050" s="147" t="s">
        <v>24</v>
      </c>
      <c r="D2050" s="148">
        <v>1664.21</v>
      </c>
      <c r="E2050" s="148">
        <v>50.39</v>
      </c>
      <c r="F2050" s="148">
        <v>1714.6</v>
      </c>
      <c r="G2050" s="125">
        <v>9</v>
      </c>
    </row>
    <row r="2051" spans="1:7" s="125" customFormat="1" ht="30">
      <c r="A2051" s="145" t="s">
        <v>4449</v>
      </c>
      <c r="B2051" s="146" t="s">
        <v>4450</v>
      </c>
      <c r="C2051" s="147" t="s">
        <v>24</v>
      </c>
      <c r="D2051" s="148">
        <v>5168.22</v>
      </c>
      <c r="E2051" s="148">
        <v>50.39</v>
      </c>
      <c r="F2051" s="148">
        <v>5218.6099999999997</v>
      </c>
      <c r="G2051" s="125">
        <v>9</v>
      </c>
    </row>
    <row r="2052" spans="1:7" s="125" customFormat="1" ht="30">
      <c r="A2052" s="145" t="s">
        <v>4451</v>
      </c>
      <c r="B2052" s="146" t="s">
        <v>4452</v>
      </c>
      <c r="C2052" s="147" t="s">
        <v>24</v>
      </c>
      <c r="D2052" s="148">
        <v>6884.35</v>
      </c>
      <c r="E2052" s="148">
        <v>62.99</v>
      </c>
      <c r="F2052" s="148">
        <v>6947.34</v>
      </c>
      <c r="G2052" s="125">
        <v>9</v>
      </c>
    </row>
    <row r="2053" spans="1:7" s="125" customFormat="1" ht="30">
      <c r="A2053" s="145" t="s">
        <v>4453</v>
      </c>
      <c r="B2053" s="146" t="s">
        <v>4454</v>
      </c>
      <c r="C2053" s="147" t="s">
        <v>24</v>
      </c>
      <c r="D2053" s="148">
        <v>10387.040000000001</v>
      </c>
      <c r="E2053" s="148">
        <v>75.58</v>
      </c>
      <c r="F2053" s="148">
        <v>10462.620000000001</v>
      </c>
      <c r="G2053" s="125">
        <v>9</v>
      </c>
    </row>
    <row r="2054" spans="1:7" s="125" customFormat="1" ht="30">
      <c r="A2054" s="145" t="s">
        <v>4455</v>
      </c>
      <c r="B2054" s="146" t="s">
        <v>4456</v>
      </c>
      <c r="C2054" s="147" t="s">
        <v>24</v>
      </c>
      <c r="D2054" s="148">
        <v>9767.2999999999993</v>
      </c>
      <c r="E2054" s="148">
        <v>97.43</v>
      </c>
      <c r="F2054" s="148">
        <v>9864.73</v>
      </c>
      <c r="G2054" s="125">
        <v>9</v>
      </c>
    </row>
    <row r="2055" spans="1:7" s="125" customFormat="1">
      <c r="A2055" s="145" t="s">
        <v>4457</v>
      </c>
      <c r="B2055" s="146" t="s">
        <v>4458</v>
      </c>
      <c r="C2055" s="147" t="s">
        <v>24</v>
      </c>
      <c r="D2055" s="148">
        <v>64.72</v>
      </c>
      <c r="E2055" s="148">
        <v>8.4</v>
      </c>
      <c r="F2055" s="148">
        <v>73.12</v>
      </c>
      <c r="G2055" s="125">
        <v>9</v>
      </c>
    </row>
    <row r="2056" spans="1:7" s="125" customFormat="1" ht="30">
      <c r="A2056" s="145" t="s">
        <v>4459</v>
      </c>
      <c r="B2056" s="146" t="s">
        <v>4460</v>
      </c>
      <c r="C2056" s="147" t="s">
        <v>24</v>
      </c>
      <c r="D2056" s="148">
        <v>721.22</v>
      </c>
      <c r="E2056" s="148">
        <v>33.590000000000003</v>
      </c>
      <c r="F2056" s="148">
        <v>754.81</v>
      </c>
      <c r="G2056" s="125">
        <v>9</v>
      </c>
    </row>
    <row r="2057" spans="1:7" s="125" customFormat="1">
      <c r="A2057" s="145" t="s">
        <v>4461</v>
      </c>
      <c r="B2057" s="146" t="s">
        <v>4462</v>
      </c>
      <c r="C2057" s="147"/>
      <c r="D2057" s="148"/>
      <c r="E2057" s="148"/>
      <c r="F2057" s="148"/>
      <c r="G2057" s="125">
        <v>5</v>
      </c>
    </row>
    <row r="2058" spans="1:7" s="125" customFormat="1" ht="30">
      <c r="A2058" s="145" t="s">
        <v>4463</v>
      </c>
      <c r="B2058" s="146" t="s">
        <v>4464</v>
      </c>
      <c r="C2058" s="147" t="s">
        <v>24</v>
      </c>
      <c r="D2058" s="148">
        <v>2305.71</v>
      </c>
      <c r="E2058" s="148">
        <v>203.94</v>
      </c>
      <c r="F2058" s="148">
        <v>2509.65</v>
      </c>
      <c r="G2058" s="125">
        <v>9</v>
      </c>
    </row>
    <row r="2059" spans="1:7" s="125" customFormat="1" ht="30">
      <c r="A2059" s="145" t="s">
        <v>4465</v>
      </c>
      <c r="B2059" s="146" t="s">
        <v>4466</v>
      </c>
      <c r="C2059" s="147" t="s">
        <v>24</v>
      </c>
      <c r="D2059" s="148">
        <v>1635.39</v>
      </c>
      <c r="E2059" s="148">
        <v>203.94</v>
      </c>
      <c r="F2059" s="148">
        <v>1839.33</v>
      </c>
      <c r="G2059" s="125">
        <v>9</v>
      </c>
    </row>
    <row r="2060" spans="1:7" s="125" customFormat="1" ht="30">
      <c r="A2060" s="145" t="s">
        <v>4467</v>
      </c>
      <c r="B2060" s="146" t="s">
        <v>4468</v>
      </c>
      <c r="C2060" s="147" t="s">
        <v>24</v>
      </c>
      <c r="D2060" s="148">
        <v>259.7</v>
      </c>
      <c r="E2060" s="148">
        <v>75.37</v>
      </c>
      <c r="F2060" s="148">
        <v>335.07</v>
      </c>
      <c r="G2060" s="125">
        <v>9</v>
      </c>
    </row>
    <row r="2061" spans="1:7" s="125" customFormat="1" ht="30">
      <c r="A2061" s="145" t="s">
        <v>4469</v>
      </c>
      <c r="B2061" s="146" t="s">
        <v>4470</v>
      </c>
      <c r="C2061" s="147" t="s">
        <v>24</v>
      </c>
      <c r="D2061" s="148">
        <v>449.23</v>
      </c>
      <c r="E2061" s="148">
        <v>75.37</v>
      </c>
      <c r="F2061" s="148">
        <v>524.6</v>
      </c>
      <c r="G2061" s="125">
        <v>9</v>
      </c>
    </row>
    <row r="2062" spans="1:7" s="125" customFormat="1" ht="30">
      <c r="A2062" s="145" t="s">
        <v>4471</v>
      </c>
      <c r="B2062" s="146" t="s">
        <v>4472</v>
      </c>
      <c r="C2062" s="147" t="s">
        <v>24</v>
      </c>
      <c r="D2062" s="148">
        <v>275.74</v>
      </c>
      <c r="E2062" s="148">
        <v>75.37</v>
      </c>
      <c r="F2062" s="148">
        <v>351.11</v>
      </c>
      <c r="G2062" s="125">
        <v>9</v>
      </c>
    </row>
    <row r="2063" spans="1:7" s="125" customFormat="1" ht="30">
      <c r="A2063" s="145" t="s">
        <v>4473</v>
      </c>
      <c r="B2063" s="146" t="s">
        <v>4474</v>
      </c>
      <c r="C2063" s="147" t="s">
        <v>24</v>
      </c>
      <c r="D2063" s="148">
        <v>1363.89</v>
      </c>
      <c r="E2063" s="148">
        <v>203.94</v>
      </c>
      <c r="F2063" s="148">
        <v>1567.83</v>
      </c>
      <c r="G2063" s="125">
        <v>9</v>
      </c>
    </row>
    <row r="2064" spans="1:7" s="125" customFormat="1" ht="30">
      <c r="A2064" s="145" t="s">
        <v>4475</v>
      </c>
      <c r="B2064" s="146" t="s">
        <v>4476</v>
      </c>
      <c r="C2064" s="147" t="s">
        <v>24</v>
      </c>
      <c r="D2064" s="148">
        <v>1580.52</v>
      </c>
      <c r="E2064" s="148">
        <v>203.94</v>
      </c>
      <c r="F2064" s="148">
        <v>1784.46</v>
      </c>
      <c r="G2064" s="125">
        <v>9</v>
      </c>
    </row>
    <row r="2065" spans="1:7" s="125" customFormat="1">
      <c r="A2065" s="145" t="s">
        <v>4477</v>
      </c>
      <c r="B2065" s="146" t="s">
        <v>4478</v>
      </c>
      <c r="C2065" s="147"/>
      <c r="D2065" s="148"/>
      <c r="E2065" s="148"/>
      <c r="F2065" s="148"/>
      <c r="G2065" s="125">
        <v>5</v>
      </c>
    </row>
    <row r="2066" spans="1:7" s="125" customFormat="1" ht="30">
      <c r="A2066" s="145" t="s">
        <v>4479</v>
      </c>
      <c r="B2066" s="146" t="s">
        <v>4480</v>
      </c>
      <c r="C2066" s="147" t="s">
        <v>4481</v>
      </c>
      <c r="D2066" s="148">
        <v>222.54</v>
      </c>
      <c r="E2066" s="148">
        <v>0.52</v>
      </c>
      <c r="F2066" s="148">
        <v>223.06</v>
      </c>
      <c r="G2066" s="125">
        <v>9</v>
      </c>
    </row>
    <row r="2067" spans="1:7" s="125" customFormat="1">
      <c r="A2067" s="145" t="s">
        <v>4482</v>
      </c>
      <c r="B2067" s="146" t="s">
        <v>4483</v>
      </c>
      <c r="C2067" s="147"/>
      <c r="D2067" s="148"/>
      <c r="E2067" s="148"/>
      <c r="F2067" s="148"/>
      <c r="G2067" s="125">
        <v>5</v>
      </c>
    </row>
    <row r="2068" spans="1:7" s="125" customFormat="1">
      <c r="A2068" s="145" t="s">
        <v>4484</v>
      </c>
      <c r="B2068" s="146" t="s">
        <v>4485</v>
      </c>
      <c r="C2068" s="147" t="s">
        <v>24</v>
      </c>
      <c r="D2068" s="148">
        <v>213.03</v>
      </c>
      <c r="E2068" s="148">
        <v>10.5</v>
      </c>
      <c r="F2068" s="148">
        <v>223.53</v>
      </c>
      <c r="G2068" s="125">
        <v>9</v>
      </c>
    </row>
    <row r="2069" spans="1:7" s="125" customFormat="1">
      <c r="A2069" s="145" t="s">
        <v>4486</v>
      </c>
      <c r="B2069" s="146" t="s">
        <v>4487</v>
      </c>
      <c r="C2069" s="147" t="s">
        <v>24</v>
      </c>
      <c r="D2069" s="148">
        <v>218.88</v>
      </c>
      <c r="E2069" s="148">
        <v>10.5</v>
      </c>
      <c r="F2069" s="148">
        <v>229.38</v>
      </c>
      <c r="G2069" s="125">
        <v>9</v>
      </c>
    </row>
    <row r="2070" spans="1:7" s="125" customFormat="1">
      <c r="A2070" s="145" t="s">
        <v>4488</v>
      </c>
      <c r="B2070" s="146" t="s">
        <v>4489</v>
      </c>
      <c r="C2070" s="147" t="s">
        <v>24</v>
      </c>
      <c r="D2070" s="148">
        <v>248.22</v>
      </c>
      <c r="E2070" s="148">
        <v>10.5</v>
      </c>
      <c r="F2070" s="148">
        <v>258.72000000000003</v>
      </c>
      <c r="G2070" s="125">
        <v>9</v>
      </c>
    </row>
    <row r="2071" spans="1:7" s="125" customFormat="1">
      <c r="A2071" s="145" t="s">
        <v>4490</v>
      </c>
      <c r="B2071" s="146" t="s">
        <v>4491</v>
      </c>
      <c r="C2071" s="147" t="s">
        <v>24</v>
      </c>
      <c r="D2071" s="148">
        <v>275.85000000000002</v>
      </c>
      <c r="E2071" s="148">
        <v>10.5</v>
      </c>
      <c r="F2071" s="148">
        <v>286.35000000000002</v>
      </c>
      <c r="G2071" s="125">
        <v>9</v>
      </c>
    </row>
    <row r="2072" spans="1:7" s="125" customFormat="1">
      <c r="A2072" s="145" t="s">
        <v>4492</v>
      </c>
      <c r="B2072" s="146" t="s">
        <v>4493</v>
      </c>
      <c r="C2072" s="147" t="s">
        <v>24</v>
      </c>
      <c r="D2072" s="148">
        <v>327.07</v>
      </c>
      <c r="E2072" s="148">
        <v>10.5</v>
      </c>
      <c r="F2072" s="148">
        <v>337.57</v>
      </c>
      <c r="G2072" s="125">
        <v>9</v>
      </c>
    </row>
    <row r="2073" spans="1:7" s="125" customFormat="1">
      <c r="A2073" s="145" t="s">
        <v>4494</v>
      </c>
      <c r="B2073" s="146" t="s">
        <v>4495</v>
      </c>
      <c r="C2073" s="147" t="s">
        <v>24</v>
      </c>
      <c r="D2073" s="148">
        <v>392.31</v>
      </c>
      <c r="E2073" s="148">
        <v>10.5</v>
      </c>
      <c r="F2073" s="148">
        <v>402.81</v>
      </c>
      <c r="G2073" s="125">
        <v>9</v>
      </c>
    </row>
    <row r="2074" spans="1:7" s="125" customFormat="1">
      <c r="A2074" s="145" t="s">
        <v>4496</v>
      </c>
      <c r="B2074" s="146" t="s">
        <v>4497</v>
      </c>
      <c r="C2074" s="147" t="s">
        <v>24</v>
      </c>
      <c r="D2074" s="148">
        <v>472.74</v>
      </c>
      <c r="E2074" s="148">
        <v>10.5</v>
      </c>
      <c r="F2074" s="148">
        <v>483.24</v>
      </c>
      <c r="G2074" s="125">
        <v>9</v>
      </c>
    </row>
    <row r="2075" spans="1:7" s="125" customFormat="1">
      <c r="A2075" s="145" t="s">
        <v>4498</v>
      </c>
      <c r="B2075" s="146" t="s">
        <v>4499</v>
      </c>
      <c r="C2075" s="147" t="s">
        <v>24</v>
      </c>
      <c r="D2075" s="148">
        <v>2110.94</v>
      </c>
      <c r="E2075" s="148">
        <v>10.5</v>
      </c>
      <c r="F2075" s="148">
        <v>2121.44</v>
      </c>
      <c r="G2075" s="125">
        <v>9</v>
      </c>
    </row>
    <row r="2076" spans="1:7" s="125" customFormat="1">
      <c r="A2076" s="145" t="s">
        <v>4500</v>
      </c>
      <c r="B2076" s="146" t="s">
        <v>4501</v>
      </c>
      <c r="C2076" s="147" t="s">
        <v>24</v>
      </c>
      <c r="D2076" s="148">
        <v>291.06</v>
      </c>
      <c r="E2076" s="148">
        <v>10.5</v>
      </c>
      <c r="F2076" s="148">
        <v>301.56</v>
      </c>
      <c r="G2076" s="125">
        <v>9</v>
      </c>
    </row>
    <row r="2077" spans="1:7" s="125" customFormat="1">
      <c r="A2077" s="145" t="s">
        <v>4502</v>
      </c>
      <c r="B2077" s="146" t="s">
        <v>4503</v>
      </c>
      <c r="C2077" s="147"/>
      <c r="D2077" s="148"/>
      <c r="E2077" s="148"/>
      <c r="F2077" s="148"/>
      <c r="G2077" s="125">
        <v>5</v>
      </c>
    </row>
    <row r="2078" spans="1:7" s="125" customFormat="1" ht="30">
      <c r="A2078" s="145" t="s">
        <v>4504</v>
      </c>
      <c r="B2078" s="146" t="s">
        <v>4505</v>
      </c>
      <c r="C2078" s="147" t="s">
        <v>24</v>
      </c>
      <c r="D2078" s="148">
        <v>2933.21</v>
      </c>
      <c r="E2078" s="148">
        <v>63.62</v>
      </c>
      <c r="F2078" s="148">
        <v>2996.83</v>
      </c>
      <c r="G2078" s="125">
        <v>9</v>
      </c>
    </row>
    <row r="2079" spans="1:7" s="125" customFormat="1" ht="30">
      <c r="A2079" s="145" t="s">
        <v>4506</v>
      </c>
      <c r="B2079" s="146" t="s">
        <v>4507</v>
      </c>
      <c r="C2079" s="147" t="s">
        <v>24</v>
      </c>
      <c r="D2079" s="148">
        <v>3911.77</v>
      </c>
      <c r="E2079" s="148">
        <v>63.62</v>
      </c>
      <c r="F2079" s="148">
        <v>3975.39</v>
      </c>
      <c r="G2079" s="125">
        <v>9</v>
      </c>
    </row>
    <row r="2080" spans="1:7" s="125" customFormat="1" ht="30">
      <c r="A2080" s="145" t="s">
        <v>4508</v>
      </c>
      <c r="B2080" s="146" t="s">
        <v>4509</v>
      </c>
      <c r="C2080" s="147" t="s">
        <v>24</v>
      </c>
      <c r="D2080" s="148">
        <v>2431.4899999999998</v>
      </c>
      <c r="E2080" s="148">
        <v>63.62</v>
      </c>
      <c r="F2080" s="148">
        <v>2495.11</v>
      </c>
      <c r="G2080" s="125">
        <v>9</v>
      </c>
    </row>
    <row r="2081" spans="1:7" s="125" customFormat="1">
      <c r="A2081" s="145" t="s">
        <v>4510</v>
      </c>
      <c r="B2081" s="146" t="s">
        <v>4511</v>
      </c>
      <c r="C2081" s="147"/>
      <c r="D2081" s="148"/>
      <c r="E2081" s="148"/>
      <c r="F2081" s="148"/>
      <c r="G2081" s="125">
        <v>5</v>
      </c>
    </row>
    <row r="2082" spans="1:7" s="125" customFormat="1">
      <c r="A2082" s="145" t="s">
        <v>4512</v>
      </c>
      <c r="B2082" s="146" t="s">
        <v>4513</v>
      </c>
      <c r="C2082" s="147" t="s">
        <v>24</v>
      </c>
      <c r="D2082" s="148">
        <v>302.97000000000003</v>
      </c>
      <c r="E2082" s="148">
        <v>63.62</v>
      </c>
      <c r="F2082" s="148">
        <v>366.59</v>
      </c>
      <c r="G2082" s="125">
        <v>9</v>
      </c>
    </row>
    <row r="2083" spans="1:7" s="125" customFormat="1">
      <c r="A2083" s="145" t="s">
        <v>4514</v>
      </c>
      <c r="B2083" s="146" t="s">
        <v>4515</v>
      </c>
      <c r="C2083" s="147" t="s">
        <v>24</v>
      </c>
      <c r="D2083" s="148">
        <v>202.25</v>
      </c>
      <c r="E2083" s="148">
        <v>63.62</v>
      </c>
      <c r="F2083" s="148">
        <v>265.87</v>
      </c>
      <c r="G2083" s="125">
        <v>9</v>
      </c>
    </row>
    <row r="2084" spans="1:7" s="125" customFormat="1">
      <c r="A2084" s="145" t="s">
        <v>4516</v>
      </c>
      <c r="B2084" s="146" t="s">
        <v>4517</v>
      </c>
      <c r="C2084" s="147" t="s">
        <v>24</v>
      </c>
      <c r="D2084" s="148">
        <v>482.76</v>
      </c>
      <c r="E2084" s="148">
        <v>63.62</v>
      </c>
      <c r="F2084" s="148">
        <v>546.38</v>
      </c>
      <c r="G2084" s="125">
        <v>9</v>
      </c>
    </row>
    <row r="2085" spans="1:7" s="125" customFormat="1">
      <c r="A2085" s="145" t="s">
        <v>4518</v>
      </c>
      <c r="B2085" s="146" t="s">
        <v>4519</v>
      </c>
      <c r="C2085" s="147" t="s">
        <v>24</v>
      </c>
      <c r="D2085" s="148">
        <v>195.5</v>
      </c>
      <c r="E2085" s="148">
        <v>63.62</v>
      </c>
      <c r="F2085" s="148">
        <v>259.12</v>
      </c>
      <c r="G2085" s="125">
        <v>9</v>
      </c>
    </row>
    <row r="2086" spans="1:7" s="125" customFormat="1">
      <c r="A2086" s="145" t="s">
        <v>4520</v>
      </c>
      <c r="B2086" s="146" t="s">
        <v>4521</v>
      </c>
      <c r="C2086" s="147"/>
      <c r="D2086" s="148"/>
      <c r="E2086" s="148"/>
      <c r="F2086" s="148"/>
      <c r="G2086" s="125">
        <v>5</v>
      </c>
    </row>
    <row r="2087" spans="1:7" s="125" customFormat="1">
      <c r="A2087" s="145" t="s">
        <v>4522</v>
      </c>
      <c r="B2087" s="146" t="s">
        <v>4523</v>
      </c>
      <c r="C2087" s="147" t="s">
        <v>24</v>
      </c>
      <c r="D2087" s="148">
        <v>26.69</v>
      </c>
      <c r="E2087" s="148">
        <v>6.3</v>
      </c>
      <c r="F2087" s="148">
        <v>32.99</v>
      </c>
      <c r="G2087" s="125">
        <v>9</v>
      </c>
    </row>
    <row r="2088" spans="1:7" s="125" customFormat="1">
      <c r="A2088" s="145" t="s">
        <v>4524</v>
      </c>
      <c r="B2088" s="146" t="s">
        <v>4525</v>
      </c>
      <c r="C2088" s="147" t="s">
        <v>24</v>
      </c>
      <c r="D2088" s="148">
        <v>29.09</v>
      </c>
      <c r="E2088" s="148">
        <v>2.1</v>
      </c>
      <c r="F2088" s="148">
        <v>31.19</v>
      </c>
      <c r="G2088" s="125">
        <v>9</v>
      </c>
    </row>
    <row r="2089" spans="1:7" s="125" customFormat="1">
      <c r="A2089" s="145" t="s">
        <v>4526</v>
      </c>
      <c r="B2089" s="146" t="s">
        <v>4527</v>
      </c>
      <c r="C2089" s="147" t="s">
        <v>24</v>
      </c>
      <c r="D2089" s="148">
        <v>20.18</v>
      </c>
      <c r="E2089" s="148">
        <v>6.3</v>
      </c>
      <c r="F2089" s="148">
        <v>26.48</v>
      </c>
      <c r="G2089" s="125">
        <v>9</v>
      </c>
    </row>
    <row r="2090" spans="1:7" s="125" customFormat="1" ht="30">
      <c r="A2090" s="145" t="s">
        <v>4528</v>
      </c>
      <c r="B2090" s="146" t="s">
        <v>4529</v>
      </c>
      <c r="C2090" s="147" t="s">
        <v>24</v>
      </c>
      <c r="D2090" s="148"/>
      <c r="E2090" s="148">
        <v>21</v>
      </c>
      <c r="F2090" s="148">
        <v>21</v>
      </c>
      <c r="G2090" s="125">
        <v>9</v>
      </c>
    </row>
    <row r="2091" spans="1:7" s="125" customFormat="1" ht="30">
      <c r="A2091" s="145" t="s">
        <v>4530</v>
      </c>
      <c r="B2091" s="146" t="s">
        <v>4531</v>
      </c>
      <c r="C2091" s="147" t="s">
        <v>216</v>
      </c>
      <c r="D2091" s="148"/>
      <c r="E2091" s="148">
        <v>29.37</v>
      </c>
      <c r="F2091" s="148">
        <v>29.37</v>
      </c>
      <c r="G2091" s="125">
        <v>9</v>
      </c>
    </row>
    <row r="2092" spans="1:7" s="125" customFormat="1" ht="30">
      <c r="A2092" s="145" t="s">
        <v>4532</v>
      </c>
      <c r="B2092" s="146" t="s">
        <v>4533</v>
      </c>
      <c r="C2092" s="147" t="s">
        <v>216</v>
      </c>
      <c r="D2092" s="148"/>
      <c r="E2092" s="148">
        <v>58.74</v>
      </c>
      <c r="F2092" s="148">
        <v>58.74</v>
      </c>
      <c r="G2092" s="125">
        <v>9</v>
      </c>
    </row>
    <row r="2093" spans="1:7" s="125" customFormat="1" ht="30">
      <c r="A2093" s="145" t="s">
        <v>4534</v>
      </c>
      <c r="B2093" s="146" t="s">
        <v>4535</v>
      </c>
      <c r="C2093" s="147" t="s">
        <v>24</v>
      </c>
      <c r="D2093" s="148">
        <v>937.17</v>
      </c>
      <c r="E2093" s="148">
        <v>1.68</v>
      </c>
      <c r="F2093" s="148">
        <v>938.85</v>
      </c>
      <c r="G2093" s="125">
        <v>9</v>
      </c>
    </row>
    <row r="2094" spans="1:7" s="125" customFormat="1">
      <c r="A2094" s="145" t="s">
        <v>4536</v>
      </c>
      <c r="B2094" s="146" t="s">
        <v>4537</v>
      </c>
      <c r="C2094" s="147" t="s">
        <v>24</v>
      </c>
      <c r="D2094" s="148">
        <v>153.04</v>
      </c>
      <c r="E2094" s="148">
        <v>4.1900000000000004</v>
      </c>
      <c r="F2094" s="148">
        <v>157.22999999999999</v>
      </c>
      <c r="G2094" s="125">
        <v>9</v>
      </c>
    </row>
    <row r="2095" spans="1:7" s="125" customFormat="1">
      <c r="A2095" s="145" t="s">
        <v>4538</v>
      </c>
      <c r="B2095" s="146" t="s">
        <v>4539</v>
      </c>
      <c r="C2095" s="147" t="s">
        <v>216</v>
      </c>
      <c r="D2095" s="148">
        <v>500.93</v>
      </c>
      <c r="E2095" s="148">
        <v>29.37</v>
      </c>
      <c r="F2095" s="148">
        <v>530.29999999999995</v>
      </c>
      <c r="G2095" s="125">
        <v>9</v>
      </c>
    </row>
    <row r="2096" spans="1:7" s="125" customFormat="1" ht="30">
      <c r="A2096" s="145" t="s">
        <v>4540</v>
      </c>
      <c r="B2096" s="146" t="s">
        <v>4541</v>
      </c>
      <c r="C2096" s="147" t="s">
        <v>24</v>
      </c>
      <c r="D2096" s="148">
        <v>6665.06</v>
      </c>
      <c r="E2096" s="148">
        <v>46.99</v>
      </c>
      <c r="F2096" s="148">
        <v>6712.05</v>
      </c>
      <c r="G2096" s="125">
        <v>9</v>
      </c>
    </row>
    <row r="2097" spans="1:7" s="125" customFormat="1" ht="30">
      <c r="A2097" s="145" t="s">
        <v>4542</v>
      </c>
      <c r="B2097" s="146" t="s">
        <v>4543</v>
      </c>
      <c r="C2097" s="147" t="s">
        <v>24</v>
      </c>
      <c r="D2097" s="148">
        <v>14482.14</v>
      </c>
      <c r="E2097" s="148">
        <v>46.99</v>
      </c>
      <c r="F2097" s="148">
        <v>14529.13</v>
      </c>
      <c r="G2097" s="125">
        <v>9</v>
      </c>
    </row>
    <row r="2098" spans="1:7" s="125" customFormat="1" ht="30">
      <c r="A2098" s="145" t="s">
        <v>4544</v>
      </c>
      <c r="B2098" s="146" t="s">
        <v>4545</v>
      </c>
      <c r="C2098" s="147" t="s">
        <v>24</v>
      </c>
      <c r="D2098" s="148">
        <v>26451.27</v>
      </c>
      <c r="E2098" s="148">
        <v>46.99</v>
      </c>
      <c r="F2098" s="148">
        <v>26498.26</v>
      </c>
      <c r="G2098" s="125">
        <v>9</v>
      </c>
    </row>
    <row r="2099" spans="1:7" s="125" customFormat="1">
      <c r="A2099" s="145" t="s">
        <v>4546</v>
      </c>
      <c r="B2099" s="146" t="s">
        <v>4547</v>
      </c>
      <c r="C2099" s="147" t="s">
        <v>24</v>
      </c>
      <c r="D2099" s="148">
        <v>526.79999999999995</v>
      </c>
      <c r="E2099" s="148">
        <v>21</v>
      </c>
      <c r="F2099" s="148">
        <v>547.79999999999995</v>
      </c>
      <c r="G2099" s="125">
        <v>9</v>
      </c>
    </row>
    <row r="2100" spans="1:7" s="125" customFormat="1">
      <c r="A2100" s="145" t="s">
        <v>4548</v>
      </c>
      <c r="B2100" s="146" t="s">
        <v>4549</v>
      </c>
      <c r="C2100" s="147"/>
      <c r="D2100" s="148"/>
      <c r="E2100" s="148"/>
      <c r="F2100" s="148"/>
      <c r="G2100" s="125">
        <v>5</v>
      </c>
    </row>
    <row r="2101" spans="1:7" s="125" customFormat="1" ht="30">
      <c r="A2101" s="145" t="s">
        <v>4550</v>
      </c>
      <c r="B2101" s="146" t="s">
        <v>4551</v>
      </c>
      <c r="C2101" s="147" t="s">
        <v>24</v>
      </c>
      <c r="D2101" s="148">
        <v>895.64</v>
      </c>
      <c r="E2101" s="148">
        <v>21</v>
      </c>
      <c r="F2101" s="148">
        <v>916.64</v>
      </c>
      <c r="G2101" s="125">
        <v>9</v>
      </c>
    </row>
    <row r="2102" spans="1:7" s="125" customFormat="1">
      <c r="A2102" s="145" t="s">
        <v>4552</v>
      </c>
      <c r="B2102" s="146" t="s">
        <v>4553</v>
      </c>
      <c r="C2102" s="147"/>
      <c r="D2102" s="148"/>
      <c r="E2102" s="148"/>
      <c r="F2102" s="148"/>
      <c r="G2102" s="125">
        <v>5</v>
      </c>
    </row>
    <row r="2103" spans="1:7" s="125" customFormat="1" ht="30">
      <c r="A2103" s="145" t="s">
        <v>4554</v>
      </c>
      <c r="B2103" s="146" t="s">
        <v>4555</v>
      </c>
      <c r="C2103" s="147" t="s">
        <v>24</v>
      </c>
      <c r="D2103" s="148">
        <v>383.5</v>
      </c>
      <c r="E2103" s="148">
        <v>63.62</v>
      </c>
      <c r="F2103" s="148">
        <v>447.12</v>
      </c>
      <c r="G2103" s="125">
        <v>9</v>
      </c>
    </row>
    <row r="2104" spans="1:7" s="125" customFormat="1">
      <c r="A2104" s="145" t="s">
        <v>4556</v>
      </c>
      <c r="B2104" s="146" t="s">
        <v>4557</v>
      </c>
      <c r="C2104" s="147"/>
      <c r="D2104" s="148"/>
      <c r="E2104" s="148"/>
      <c r="F2104" s="148"/>
      <c r="G2104" s="125">
        <v>5</v>
      </c>
    </row>
    <row r="2105" spans="1:7" s="125" customFormat="1" ht="30">
      <c r="A2105" s="145" t="s">
        <v>4558</v>
      </c>
      <c r="B2105" s="146" t="s">
        <v>4559</v>
      </c>
      <c r="C2105" s="147" t="s">
        <v>24</v>
      </c>
      <c r="D2105" s="148">
        <v>51.54</v>
      </c>
      <c r="E2105" s="148">
        <v>24.06</v>
      </c>
      <c r="F2105" s="148">
        <v>75.599999999999994</v>
      </c>
      <c r="G2105" s="125">
        <v>9</v>
      </c>
    </row>
    <row r="2106" spans="1:7" s="125" customFormat="1" ht="30">
      <c r="A2106" s="145" t="s">
        <v>4560</v>
      </c>
      <c r="B2106" s="146" t="s">
        <v>4561</v>
      </c>
      <c r="C2106" s="147" t="s">
        <v>24</v>
      </c>
      <c r="D2106" s="148">
        <v>182.05</v>
      </c>
      <c r="E2106" s="148">
        <v>24.06</v>
      </c>
      <c r="F2106" s="148">
        <v>206.11</v>
      </c>
      <c r="G2106" s="125">
        <v>9</v>
      </c>
    </row>
    <row r="2107" spans="1:7" s="125" customFormat="1" ht="45">
      <c r="A2107" s="145" t="s">
        <v>4562</v>
      </c>
      <c r="B2107" s="146" t="s">
        <v>4563</v>
      </c>
      <c r="C2107" s="147" t="s">
        <v>24</v>
      </c>
      <c r="D2107" s="148">
        <v>655.32000000000005</v>
      </c>
      <c r="E2107" s="148">
        <v>26.89</v>
      </c>
      <c r="F2107" s="148">
        <v>682.21</v>
      </c>
      <c r="G2107" s="125">
        <v>9</v>
      </c>
    </row>
    <row r="2108" spans="1:7" s="125" customFormat="1" ht="45">
      <c r="A2108" s="145" t="s">
        <v>4564</v>
      </c>
      <c r="B2108" s="146" t="s">
        <v>4565</v>
      </c>
      <c r="C2108" s="147" t="s">
        <v>24</v>
      </c>
      <c r="D2108" s="148">
        <v>7441.25</v>
      </c>
      <c r="E2108" s="148">
        <v>26.89</v>
      </c>
      <c r="F2108" s="148">
        <v>7468.14</v>
      </c>
      <c r="G2108" s="125">
        <v>9</v>
      </c>
    </row>
    <row r="2109" spans="1:7" s="125" customFormat="1" ht="45">
      <c r="A2109" s="145" t="s">
        <v>4566</v>
      </c>
      <c r="B2109" s="146" t="s">
        <v>4567</v>
      </c>
      <c r="C2109" s="147" t="s">
        <v>24</v>
      </c>
      <c r="D2109" s="148">
        <v>2649.39</v>
      </c>
      <c r="E2109" s="148">
        <v>26.89</v>
      </c>
      <c r="F2109" s="148">
        <v>2676.28</v>
      </c>
      <c r="G2109" s="125">
        <v>9</v>
      </c>
    </row>
    <row r="2110" spans="1:7" s="125" customFormat="1" ht="45">
      <c r="A2110" s="145" t="s">
        <v>4568</v>
      </c>
      <c r="B2110" s="146" t="s">
        <v>4569</v>
      </c>
      <c r="C2110" s="147" t="s">
        <v>24</v>
      </c>
      <c r="D2110" s="148">
        <v>883.89</v>
      </c>
      <c r="E2110" s="148">
        <v>26.89</v>
      </c>
      <c r="F2110" s="148">
        <v>910.78</v>
      </c>
      <c r="G2110" s="125">
        <v>9</v>
      </c>
    </row>
    <row r="2111" spans="1:7" s="125" customFormat="1">
      <c r="A2111" s="145" t="s">
        <v>4570</v>
      </c>
      <c r="B2111" s="146" t="s">
        <v>4571</v>
      </c>
      <c r="C2111" s="147"/>
      <c r="D2111" s="148"/>
      <c r="E2111" s="148"/>
      <c r="F2111" s="148"/>
      <c r="G2111" s="125">
        <v>5</v>
      </c>
    </row>
    <row r="2112" spans="1:7" s="125" customFormat="1" ht="30">
      <c r="A2112" s="145" t="s">
        <v>4572</v>
      </c>
      <c r="B2112" s="146" t="s">
        <v>4573</v>
      </c>
      <c r="C2112" s="147" t="s">
        <v>24</v>
      </c>
      <c r="D2112" s="148">
        <v>525.88</v>
      </c>
      <c r="E2112" s="148">
        <v>69.709999999999994</v>
      </c>
      <c r="F2112" s="148">
        <v>595.59</v>
      </c>
      <c r="G2112" s="125">
        <v>9</v>
      </c>
    </row>
    <row r="2113" spans="1:7" s="125" customFormat="1" ht="30">
      <c r="A2113" s="145" t="s">
        <v>4574</v>
      </c>
      <c r="B2113" s="146" t="s">
        <v>4575</v>
      </c>
      <c r="C2113" s="147" t="s">
        <v>24</v>
      </c>
      <c r="D2113" s="148">
        <v>488.92</v>
      </c>
      <c r="E2113" s="148">
        <v>69.709999999999994</v>
      </c>
      <c r="F2113" s="148">
        <v>558.63</v>
      </c>
      <c r="G2113" s="125">
        <v>9</v>
      </c>
    </row>
    <row r="2114" spans="1:7" s="125" customFormat="1" ht="30">
      <c r="A2114" s="145" t="s">
        <v>4576</v>
      </c>
      <c r="B2114" s="146" t="s">
        <v>4577</v>
      </c>
      <c r="C2114" s="147" t="s">
        <v>24</v>
      </c>
      <c r="D2114" s="148">
        <v>529.73</v>
      </c>
      <c r="E2114" s="148">
        <v>69.709999999999994</v>
      </c>
      <c r="F2114" s="148">
        <v>599.44000000000005</v>
      </c>
      <c r="G2114" s="125">
        <v>9</v>
      </c>
    </row>
    <row r="2115" spans="1:7" s="125" customFormat="1" ht="45">
      <c r="A2115" s="145" t="s">
        <v>4578</v>
      </c>
      <c r="B2115" s="146" t="s">
        <v>4579</v>
      </c>
      <c r="C2115" s="147" t="s">
        <v>24</v>
      </c>
      <c r="D2115" s="148">
        <v>436.16</v>
      </c>
      <c r="E2115" s="148">
        <v>69.709999999999994</v>
      </c>
      <c r="F2115" s="148">
        <v>505.87</v>
      </c>
      <c r="G2115" s="125">
        <v>9</v>
      </c>
    </row>
    <row r="2116" spans="1:7" s="125" customFormat="1" ht="30">
      <c r="A2116" s="145" t="s">
        <v>4580</v>
      </c>
      <c r="B2116" s="146" t="s">
        <v>4581</v>
      </c>
      <c r="C2116" s="147" t="s">
        <v>24</v>
      </c>
      <c r="D2116" s="148">
        <v>668.34</v>
      </c>
      <c r="E2116" s="148">
        <v>69.709999999999994</v>
      </c>
      <c r="F2116" s="148">
        <v>738.05</v>
      </c>
      <c r="G2116" s="125">
        <v>9</v>
      </c>
    </row>
    <row r="2117" spans="1:7" s="125" customFormat="1" ht="30">
      <c r="A2117" s="145" t="s">
        <v>4582</v>
      </c>
      <c r="B2117" s="146" t="s">
        <v>4583</v>
      </c>
      <c r="C2117" s="147" t="s">
        <v>112</v>
      </c>
      <c r="D2117" s="148">
        <v>31047.16</v>
      </c>
      <c r="E2117" s="148">
        <v>97.43</v>
      </c>
      <c r="F2117" s="148">
        <v>31144.59</v>
      </c>
      <c r="G2117" s="125">
        <v>9</v>
      </c>
    </row>
    <row r="2118" spans="1:7" s="125" customFormat="1" ht="30">
      <c r="A2118" s="145" t="s">
        <v>4584</v>
      </c>
      <c r="B2118" s="146" t="s">
        <v>4585</v>
      </c>
      <c r="C2118" s="147"/>
      <c r="D2118" s="148"/>
      <c r="E2118" s="148"/>
      <c r="F2118" s="148"/>
      <c r="G2118" s="125">
        <v>2</v>
      </c>
    </row>
    <row r="2119" spans="1:7" s="125" customFormat="1">
      <c r="A2119" s="145" t="s">
        <v>4586</v>
      </c>
      <c r="B2119" s="146" t="s">
        <v>4587</v>
      </c>
      <c r="C2119" s="147"/>
      <c r="D2119" s="148"/>
      <c r="E2119" s="148"/>
      <c r="F2119" s="148"/>
      <c r="G2119" s="125">
        <v>5</v>
      </c>
    </row>
    <row r="2120" spans="1:7" s="125" customFormat="1">
      <c r="A2120" s="145" t="s">
        <v>4588</v>
      </c>
      <c r="B2120" s="146" t="s">
        <v>4589</v>
      </c>
      <c r="C2120" s="147" t="s">
        <v>31</v>
      </c>
      <c r="D2120" s="148">
        <v>6.55</v>
      </c>
      <c r="E2120" s="148">
        <v>21</v>
      </c>
      <c r="F2120" s="148">
        <v>27.55</v>
      </c>
      <c r="G2120" s="125">
        <v>9</v>
      </c>
    </row>
    <row r="2121" spans="1:7" s="125" customFormat="1">
      <c r="A2121" s="145" t="s">
        <v>126</v>
      </c>
      <c r="B2121" s="146" t="s">
        <v>4590</v>
      </c>
      <c r="C2121" s="147" t="s">
        <v>31</v>
      </c>
      <c r="D2121" s="148">
        <v>9.89</v>
      </c>
      <c r="E2121" s="148">
        <v>25.19</v>
      </c>
      <c r="F2121" s="148">
        <v>35.08</v>
      </c>
      <c r="G2121" s="125">
        <v>9</v>
      </c>
    </row>
    <row r="2122" spans="1:7" s="125" customFormat="1">
      <c r="A2122" s="145" t="s">
        <v>4591</v>
      </c>
      <c r="B2122" s="146" t="s">
        <v>4592</v>
      </c>
      <c r="C2122" s="147" t="s">
        <v>31</v>
      </c>
      <c r="D2122" s="148">
        <v>14.47</v>
      </c>
      <c r="E2122" s="148">
        <v>29.4</v>
      </c>
      <c r="F2122" s="148">
        <v>43.87</v>
      </c>
      <c r="G2122" s="125">
        <v>9</v>
      </c>
    </row>
    <row r="2123" spans="1:7" s="125" customFormat="1">
      <c r="A2123" s="145" t="s">
        <v>4593</v>
      </c>
      <c r="B2123" s="146" t="s">
        <v>4594</v>
      </c>
      <c r="C2123" s="147" t="s">
        <v>31</v>
      </c>
      <c r="D2123" s="148">
        <v>16.600000000000001</v>
      </c>
      <c r="E2123" s="148">
        <v>33.590000000000003</v>
      </c>
      <c r="F2123" s="148">
        <v>50.19</v>
      </c>
      <c r="G2123" s="125">
        <v>9</v>
      </c>
    </row>
    <row r="2124" spans="1:7" s="125" customFormat="1">
      <c r="A2124" s="145" t="s">
        <v>4595</v>
      </c>
      <c r="B2124" s="146" t="s">
        <v>4596</v>
      </c>
      <c r="C2124" s="147" t="s">
        <v>31</v>
      </c>
      <c r="D2124" s="148">
        <v>21.76</v>
      </c>
      <c r="E2124" s="148">
        <v>37.799999999999997</v>
      </c>
      <c r="F2124" s="148">
        <v>59.56</v>
      </c>
      <c r="G2124" s="125">
        <v>9</v>
      </c>
    </row>
    <row r="2125" spans="1:7" s="125" customFormat="1">
      <c r="A2125" s="145" t="s">
        <v>4597</v>
      </c>
      <c r="B2125" s="146" t="s">
        <v>4598</v>
      </c>
      <c r="C2125" s="147" t="s">
        <v>31</v>
      </c>
      <c r="D2125" s="148">
        <v>34.97</v>
      </c>
      <c r="E2125" s="148">
        <v>41.99</v>
      </c>
      <c r="F2125" s="148">
        <v>76.959999999999994</v>
      </c>
      <c r="G2125" s="125">
        <v>9</v>
      </c>
    </row>
    <row r="2126" spans="1:7" s="125" customFormat="1">
      <c r="A2126" s="145" t="s">
        <v>4599</v>
      </c>
      <c r="B2126" s="146" t="s">
        <v>4600</v>
      </c>
      <c r="C2126" s="147" t="s">
        <v>31</v>
      </c>
      <c r="D2126" s="148">
        <v>45.95</v>
      </c>
      <c r="E2126" s="148">
        <v>46.19</v>
      </c>
      <c r="F2126" s="148">
        <v>92.14</v>
      </c>
      <c r="G2126" s="125">
        <v>9</v>
      </c>
    </row>
    <row r="2127" spans="1:7" s="125" customFormat="1">
      <c r="A2127" s="145" t="s">
        <v>4601</v>
      </c>
      <c r="B2127" s="146" t="s">
        <v>4602</v>
      </c>
      <c r="C2127" s="147" t="s">
        <v>31</v>
      </c>
      <c r="D2127" s="148">
        <v>73.400000000000006</v>
      </c>
      <c r="E2127" s="148">
        <v>54.59</v>
      </c>
      <c r="F2127" s="148">
        <v>127.99</v>
      </c>
      <c r="G2127" s="125">
        <v>9</v>
      </c>
    </row>
    <row r="2128" spans="1:7" s="125" customFormat="1" ht="30">
      <c r="A2128" s="145" t="s">
        <v>4603</v>
      </c>
      <c r="B2128" s="146" t="s">
        <v>4604</v>
      </c>
      <c r="C2128" s="147"/>
      <c r="D2128" s="148"/>
      <c r="E2128" s="148"/>
      <c r="F2128" s="148"/>
      <c r="G2128" s="125">
        <v>5</v>
      </c>
    </row>
    <row r="2129" spans="1:7" s="125" customFormat="1">
      <c r="A2129" s="145" t="s">
        <v>107</v>
      </c>
      <c r="B2129" s="146" t="s">
        <v>4605</v>
      </c>
      <c r="C2129" s="147" t="s">
        <v>31</v>
      </c>
      <c r="D2129" s="148">
        <v>9.5299999999999994</v>
      </c>
      <c r="E2129" s="148">
        <v>25.19</v>
      </c>
      <c r="F2129" s="148">
        <v>34.72</v>
      </c>
      <c r="G2129" s="125">
        <v>9</v>
      </c>
    </row>
    <row r="2130" spans="1:7" s="125" customFormat="1">
      <c r="A2130" s="145" t="s">
        <v>129</v>
      </c>
      <c r="B2130" s="146" t="s">
        <v>4606</v>
      </c>
      <c r="C2130" s="147" t="s">
        <v>31</v>
      </c>
      <c r="D2130" s="148">
        <v>12.25</v>
      </c>
      <c r="E2130" s="148">
        <v>29.4</v>
      </c>
      <c r="F2130" s="148">
        <v>41.65</v>
      </c>
      <c r="G2130" s="125">
        <v>9</v>
      </c>
    </row>
    <row r="2131" spans="1:7" s="125" customFormat="1">
      <c r="A2131" s="145" t="s">
        <v>4607</v>
      </c>
      <c r="B2131" s="146" t="s">
        <v>4608</v>
      </c>
      <c r="C2131" s="147" t="s">
        <v>31</v>
      </c>
      <c r="D2131" s="148">
        <v>20.61</v>
      </c>
      <c r="E2131" s="148">
        <v>33.590000000000003</v>
      </c>
      <c r="F2131" s="148">
        <v>54.2</v>
      </c>
      <c r="G2131" s="125">
        <v>9</v>
      </c>
    </row>
    <row r="2132" spans="1:7" s="125" customFormat="1">
      <c r="A2132" s="145" t="s">
        <v>4609</v>
      </c>
      <c r="B2132" s="146" t="s">
        <v>4610</v>
      </c>
      <c r="C2132" s="147" t="s">
        <v>31</v>
      </c>
      <c r="D2132" s="148">
        <v>23.72</v>
      </c>
      <c r="E2132" s="148">
        <v>37.799999999999997</v>
      </c>
      <c r="F2132" s="148">
        <v>61.52</v>
      </c>
      <c r="G2132" s="125">
        <v>9</v>
      </c>
    </row>
    <row r="2133" spans="1:7" s="125" customFormat="1">
      <c r="A2133" s="145" t="s">
        <v>4611</v>
      </c>
      <c r="B2133" s="146" t="s">
        <v>4612</v>
      </c>
      <c r="C2133" s="147" t="s">
        <v>31</v>
      </c>
      <c r="D2133" s="148">
        <v>29.15</v>
      </c>
      <c r="E2133" s="148">
        <v>41.99</v>
      </c>
      <c r="F2133" s="148">
        <v>71.14</v>
      </c>
      <c r="G2133" s="125">
        <v>9</v>
      </c>
    </row>
    <row r="2134" spans="1:7" s="125" customFormat="1">
      <c r="A2134" s="145" t="s">
        <v>4613</v>
      </c>
      <c r="B2134" s="146" t="s">
        <v>4614</v>
      </c>
      <c r="C2134" s="147" t="s">
        <v>31</v>
      </c>
      <c r="D2134" s="148">
        <v>47.24</v>
      </c>
      <c r="E2134" s="148">
        <v>50.39</v>
      </c>
      <c r="F2134" s="148">
        <v>97.63</v>
      </c>
      <c r="G2134" s="125">
        <v>9</v>
      </c>
    </row>
    <row r="2135" spans="1:7" s="125" customFormat="1">
      <c r="A2135" s="145" t="s">
        <v>4615</v>
      </c>
      <c r="B2135" s="146" t="s">
        <v>4616</v>
      </c>
      <c r="C2135" s="147" t="s">
        <v>31</v>
      </c>
      <c r="D2135" s="148">
        <v>61.54</v>
      </c>
      <c r="E2135" s="148">
        <v>62.99</v>
      </c>
      <c r="F2135" s="148">
        <v>124.53</v>
      </c>
      <c r="G2135" s="125">
        <v>9</v>
      </c>
    </row>
    <row r="2136" spans="1:7" s="125" customFormat="1">
      <c r="A2136" s="145" t="s">
        <v>4617</v>
      </c>
      <c r="B2136" s="146" t="s">
        <v>4618</v>
      </c>
      <c r="C2136" s="147" t="s">
        <v>31</v>
      </c>
      <c r="D2136" s="148">
        <v>91.07</v>
      </c>
      <c r="E2136" s="148">
        <v>75.58</v>
      </c>
      <c r="F2136" s="148">
        <v>166.65</v>
      </c>
      <c r="G2136" s="125">
        <v>9</v>
      </c>
    </row>
    <row r="2137" spans="1:7" s="125" customFormat="1" ht="30">
      <c r="A2137" s="145" t="s">
        <v>4619</v>
      </c>
      <c r="B2137" s="146" t="s">
        <v>4620</v>
      </c>
      <c r="C2137" s="147"/>
      <c r="D2137" s="148"/>
      <c r="E2137" s="148"/>
      <c r="F2137" s="148"/>
      <c r="G2137" s="125">
        <v>5</v>
      </c>
    </row>
    <row r="2138" spans="1:7" s="125" customFormat="1" ht="30">
      <c r="A2138" s="145" t="s">
        <v>4621</v>
      </c>
      <c r="B2138" s="146" t="s">
        <v>4622</v>
      </c>
      <c r="C2138" s="147" t="s">
        <v>31</v>
      </c>
      <c r="D2138" s="148">
        <v>23.08</v>
      </c>
      <c r="E2138" s="148">
        <v>25.19</v>
      </c>
      <c r="F2138" s="148">
        <v>48.27</v>
      </c>
      <c r="G2138" s="125">
        <v>9</v>
      </c>
    </row>
    <row r="2139" spans="1:7" s="125" customFormat="1" ht="30">
      <c r="A2139" s="145" t="s">
        <v>4623</v>
      </c>
      <c r="B2139" s="146" t="s">
        <v>4624</v>
      </c>
      <c r="C2139" s="147" t="s">
        <v>31</v>
      </c>
      <c r="D2139" s="148">
        <v>29.25</v>
      </c>
      <c r="E2139" s="148">
        <v>29.4</v>
      </c>
      <c r="F2139" s="148">
        <v>58.65</v>
      </c>
      <c r="G2139" s="125">
        <v>9</v>
      </c>
    </row>
    <row r="2140" spans="1:7" s="125" customFormat="1" ht="30">
      <c r="A2140" s="145" t="s">
        <v>4625</v>
      </c>
      <c r="B2140" s="146" t="s">
        <v>4626</v>
      </c>
      <c r="C2140" s="147" t="s">
        <v>31</v>
      </c>
      <c r="D2140" s="148">
        <v>43.86</v>
      </c>
      <c r="E2140" s="148">
        <v>33.590000000000003</v>
      </c>
      <c r="F2140" s="148">
        <v>77.45</v>
      </c>
      <c r="G2140" s="125">
        <v>9</v>
      </c>
    </row>
    <row r="2141" spans="1:7" s="125" customFormat="1" ht="30">
      <c r="A2141" s="145" t="s">
        <v>4627</v>
      </c>
      <c r="B2141" s="146" t="s">
        <v>4628</v>
      </c>
      <c r="C2141" s="147" t="s">
        <v>31</v>
      </c>
      <c r="D2141" s="148">
        <v>53.24</v>
      </c>
      <c r="E2141" s="148">
        <v>37.799999999999997</v>
      </c>
      <c r="F2141" s="148">
        <v>91.04</v>
      </c>
      <c r="G2141" s="125">
        <v>9</v>
      </c>
    </row>
    <row r="2142" spans="1:7" s="125" customFormat="1" ht="30">
      <c r="A2142" s="145" t="s">
        <v>4629</v>
      </c>
      <c r="B2142" s="146" t="s">
        <v>4630</v>
      </c>
      <c r="C2142" s="147" t="s">
        <v>31</v>
      </c>
      <c r="D2142" s="148">
        <v>67.92</v>
      </c>
      <c r="E2142" s="148">
        <v>41.99</v>
      </c>
      <c r="F2142" s="148">
        <v>109.91</v>
      </c>
      <c r="G2142" s="125">
        <v>9</v>
      </c>
    </row>
    <row r="2143" spans="1:7" s="125" customFormat="1" ht="30">
      <c r="A2143" s="145" t="s">
        <v>4631</v>
      </c>
      <c r="B2143" s="146" t="s">
        <v>4632</v>
      </c>
      <c r="C2143" s="147" t="s">
        <v>31</v>
      </c>
      <c r="D2143" s="148">
        <v>97.28</v>
      </c>
      <c r="E2143" s="148">
        <v>50.39</v>
      </c>
      <c r="F2143" s="148">
        <v>147.66999999999999</v>
      </c>
      <c r="G2143" s="125">
        <v>9</v>
      </c>
    </row>
    <row r="2144" spans="1:7" s="125" customFormat="1" ht="30">
      <c r="A2144" s="145" t="s">
        <v>4633</v>
      </c>
      <c r="B2144" s="146" t="s">
        <v>4634</v>
      </c>
      <c r="C2144" s="147" t="s">
        <v>31</v>
      </c>
      <c r="D2144" s="148">
        <v>130.77000000000001</v>
      </c>
      <c r="E2144" s="148">
        <v>62.99</v>
      </c>
      <c r="F2144" s="148">
        <v>193.76</v>
      </c>
      <c r="G2144" s="125">
        <v>9</v>
      </c>
    </row>
    <row r="2145" spans="1:7" s="125" customFormat="1" ht="30">
      <c r="A2145" s="145" t="s">
        <v>4635</v>
      </c>
      <c r="B2145" s="146" t="s">
        <v>4636</v>
      </c>
      <c r="C2145" s="147" t="s">
        <v>31</v>
      </c>
      <c r="D2145" s="148">
        <v>134.44</v>
      </c>
      <c r="E2145" s="148">
        <v>75.58</v>
      </c>
      <c r="F2145" s="148">
        <v>210.02</v>
      </c>
      <c r="G2145" s="125">
        <v>9</v>
      </c>
    </row>
    <row r="2146" spans="1:7" s="125" customFormat="1" ht="30">
      <c r="A2146" s="145" t="s">
        <v>4637</v>
      </c>
      <c r="B2146" s="146" t="s">
        <v>4638</v>
      </c>
      <c r="C2146" s="147"/>
      <c r="D2146" s="148"/>
      <c r="E2146" s="148"/>
      <c r="F2146" s="148"/>
      <c r="G2146" s="125">
        <v>5</v>
      </c>
    </row>
    <row r="2147" spans="1:7" s="125" customFormat="1" ht="30">
      <c r="A2147" s="145" t="s">
        <v>4639</v>
      </c>
      <c r="B2147" s="146" t="s">
        <v>4640</v>
      </c>
      <c r="C2147" s="147" t="s">
        <v>31</v>
      </c>
      <c r="D2147" s="148">
        <v>20.99</v>
      </c>
      <c r="E2147" s="148">
        <v>21</v>
      </c>
      <c r="F2147" s="148">
        <v>41.99</v>
      </c>
      <c r="G2147" s="125">
        <v>9</v>
      </c>
    </row>
    <row r="2148" spans="1:7" s="125" customFormat="1" ht="30">
      <c r="A2148" s="145" t="s">
        <v>4641</v>
      </c>
      <c r="B2148" s="146" t="s">
        <v>4642</v>
      </c>
      <c r="C2148" s="147" t="s">
        <v>31</v>
      </c>
      <c r="D2148" s="148">
        <v>27.26</v>
      </c>
      <c r="E2148" s="148">
        <v>25.19</v>
      </c>
      <c r="F2148" s="148">
        <v>52.45</v>
      </c>
      <c r="G2148" s="125">
        <v>9</v>
      </c>
    </row>
    <row r="2149" spans="1:7" s="125" customFormat="1" ht="30">
      <c r="A2149" s="145" t="s">
        <v>4643</v>
      </c>
      <c r="B2149" s="146" t="s">
        <v>4644</v>
      </c>
      <c r="C2149" s="147" t="s">
        <v>31</v>
      </c>
      <c r="D2149" s="148">
        <v>34.299999999999997</v>
      </c>
      <c r="E2149" s="148">
        <v>29.4</v>
      </c>
      <c r="F2149" s="148">
        <v>63.7</v>
      </c>
      <c r="G2149" s="125">
        <v>9</v>
      </c>
    </row>
    <row r="2150" spans="1:7" s="125" customFormat="1" ht="30">
      <c r="A2150" s="145" t="s">
        <v>4645</v>
      </c>
      <c r="B2150" s="146" t="s">
        <v>4646</v>
      </c>
      <c r="C2150" s="147" t="s">
        <v>31</v>
      </c>
      <c r="D2150" s="148">
        <v>50.51</v>
      </c>
      <c r="E2150" s="148">
        <v>33.590000000000003</v>
      </c>
      <c r="F2150" s="148">
        <v>84.1</v>
      </c>
      <c r="G2150" s="125">
        <v>9</v>
      </c>
    </row>
    <row r="2151" spans="1:7" s="125" customFormat="1" ht="30">
      <c r="A2151" s="145" t="s">
        <v>4647</v>
      </c>
      <c r="B2151" s="146" t="s">
        <v>4648</v>
      </c>
      <c r="C2151" s="147" t="s">
        <v>31</v>
      </c>
      <c r="D2151" s="148">
        <v>57.24</v>
      </c>
      <c r="E2151" s="148">
        <v>37.799999999999997</v>
      </c>
      <c r="F2151" s="148">
        <v>95.04</v>
      </c>
      <c r="G2151" s="125">
        <v>9</v>
      </c>
    </row>
    <row r="2152" spans="1:7" s="125" customFormat="1" ht="30">
      <c r="A2152" s="145" t="s">
        <v>4649</v>
      </c>
      <c r="B2152" s="146" t="s">
        <v>4650</v>
      </c>
      <c r="C2152" s="147" t="s">
        <v>31</v>
      </c>
      <c r="D2152" s="148">
        <v>76.55</v>
      </c>
      <c r="E2152" s="148">
        <v>41.99</v>
      </c>
      <c r="F2152" s="148">
        <v>118.54</v>
      </c>
      <c r="G2152" s="125">
        <v>9</v>
      </c>
    </row>
    <row r="2153" spans="1:7" s="125" customFormat="1" ht="30">
      <c r="A2153" s="145" t="s">
        <v>4651</v>
      </c>
      <c r="B2153" s="146" t="s">
        <v>4652</v>
      </c>
      <c r="C2153" s="147" t="s">
        <v>31</v>
      </c>
      <c r="D2153" s="148">
        <v>118.13</v>
      </c>
      <c r="E2153" s="148">
        <v>50.39</v>
      </c>
      <c r="F2153" s="148">
        <v>168.52</v>
      </c>
      <c r="G2153" s="125">
        <v>9</v>
      </c>
    </row>
    <row r="2154" spans="1:7" s="125" customFormat="1" ht="30">
      <c r="A2154" s="145" t="s">
        <v>4653</v>
      </c>
      <c r="B2154" s="146" t="s">
        <v>4654</v>
      </c>
      <c r="C2154" s="147" t="s">
        <v>31</v>
      </c>
      <c r="D2154" s="148">
        <v>141.58000000000001</v>
      </c>
      <c r="E2154" s="148">
        <v>62.99</v>
      </c>
      <c r="F2154" s="148">
        <v>204.57</v>
      </c>
      <c r="G2154" s="125">
        <v>9</v>
      </c>
    </row>
    <row r="2155" spans="1:7" s="125" customFormat="1" ht="30">
      <c r="A2155" s="145" t="s">
        <v>4655</v>
      </c>
      <c r="B2155" s="146" t="s">
        <v>4656</v>
      </c>
      <c r="C2155" s="147" t="s">
        <v>31</v>
      </c>
      <c r="D2155" s="148">
        <v>188.38</v>
      </c>
      <c r="E2155" s="148">
        <v>75.58</v>
      </c>
      <c r="F2155" s="148">
        <v>263.95999999999998</v>
      </c>
      <c r="G2155" s="125">
        <v>9</v>
      </c>
    </row>
    <row r="2156" spans="1:7" s="125" customFormat="1">
      <c r="A2156" s="145" t="s">
        <v>4657</v>
      </c>
      <c r="B2156" s="146" t="s">
        <v>4658</v>
      </c>
      <c r="C2156" s="147"/>
      <c r="D2156" s="148"/>
      <c r="E2156" s="148"/>
      <c r="F2156" s="148"/>
      <c r="G2156" s="125">
        <v>5</v>
      </c>
    </row>
    <row r="2157" spans="1:7" s="125" customFormat="1">
      <c r="A2157" s="145" t="s">
        <v>4659</v>
      </c>
      <c r="B2157" s="146" t="s">
        <v>4660</v>
      </c>
      <c r="C2157" s="147" t="s">
        <v>112</v>
      </c>
      <c r="D2157" s="148">
        <v>8.7799999999999994</v>
      </c>
      <c r="E2157" s="148">
        <v>10.5</v>
      </c>
      <c r="F2157" s="148">
        <v>19.28</v>
      </c>
      <c r="G2157" s="125">
        <v>9</v>
      </c>
    </row>
    <row r="2158" spans="1:7" s="125" customFormat="1">
      <c r="A2158" s="145" t="s">
        <v>4661</v>
      </c>
      <c r="B2158" s="146" t="s">
        <v>4662</v>
      </c>
      <c r="C2158" s="147" t="s">
        <v>31</v>
      </c>
      <c r="D2158" s="148">
        <v>6.46</v>
      </c>
      <c r="E2158" s="148">
        <v>2.1</v>
      </c>
      <c r="F2158" s="148">
        <v>8.56</v>
      </c>
      <c r="G2158" s="125">
        <v>9</v>
      </c>
    </row>
    <row r="2159" spans="1:7" s="125" customFormat="1">
      <c r="A2159" s="145" t="s">
        <v>4663</v>
      </c>
      <c r="B2159" s="146" t="s">
        <v>4664</v>
      </c>
      <c r="C2159" s="147" t="s">
        <v>24</v>
      </c>
      <c r="D2159" s="148">
        <v>1.1499999999999999</v>
      </c>
      <c r="E2159" s="148">
        <v>6.3</v>
      </c>
      <c r="F2159" s="148">
        <v>7.45</v>
      </c>
      <c r="G2159" s="125">
        <v>9</v>
      </c>
    </row>
    <row r="2160" spans="1:7" s="125" customFormat="1">
      <c r="A2160" s="145" t="s">
        <v>4665</v>
      </c>
      <c r="B2160" s="146" t="s">
        <v>4666</v>
      </c>
      <c r="C2160" s="147" t="s">
        <v>24</v>
      </c>
      <c r="D2160" s="148">
        <v>2.99</v>
      </c>
      <c r="E2160" s="148">
        <v>7.56</v>
      </c>
      <c r="F2160" s="148">
        <v>10.55</v>
      </c>
      <c r="G2160" s="125">
        <v>9</v>
      </c>
    </row>
    <row r="2161" spans="1:7" s="125" customFormat="1">
      <c r="A2161" s="145" t="s">
        <v>4667</v>
      </c>
      <c r="B2161" s="146" t="s">
        <v>4668</v>
      </c>
      <c r="C2161" s="147" t="s">
        <v>24</v>
      </c>
      <c r="D2161" s="148">
        <v>2.02</v>
      </c>
      <c r="E2161" s="148">
        <v>7.56</v>
      </c>
      <c r="F2161" s="148">
        <v>9.58</v>
      </c>
      <c r="G2161" s="125">
        <v>9</v>
      </c>
    </row>
    <row r="2162" spans="1:7" s="125" customFormat="1">
      <c r="A2162" s="145" t="s">
        <v>4669</v>
      </c>
      <c r="B2162" s="146" t="s">
        <v>4670</v>
      </c>
      <c r="C2162" s="147" t="s">
        <v>24</v>
      </c>
      <c r="D2162" s="148">
        <v>2.5099999999999998</v>
      </c>
      <c r="E2162" s="148">
        <v>6.3</v>
      </c>
      <c r="F2162" s="148">
        <v>8.81</v>
      </c>
      <c r="G2162" s="125">
        <v>9</v>
      </c>
    </row>
    <row r="2163" spans="1:7" s="125" customFormat="1">
      <c r="A2163" s="145" t="s">
        <v>4671</v>
      </c>
      <c r="B2163" s="146" t="s">
        <v>4672</v>
      </c>
      <c r="C2163" s="147" t="s">
        <v>31</v>
      </c>
      <c r="D2163" s="148">
        <v>5.35</v>
      </c>
      <c r="E2163" s="148">
        <v>12.6</v>
      </c>
      <c r="F2163" s="148">
        <v>17.95</v>
      </c>
      <c r="G2163" s="125">
        <v>9</v>
      </c>
    </row>
    <row r="2164" spans="1:7" s="125" customFormat="1">
      <c r="A2164" s="145" t="s">
        <v>4673</v>
      </c>
      <c r="B2164" s="146" t="s">
        <v>4674</v>
      </c>
      <c r="C2164" s="147" t="s">
        <v>31</v>
      </c>
      <c r="D2164" s="148">
        <v>8.69</v>
      </c>
      <c r="E2164" s="148">
        <v>5.87</v>
      </c>
      <c r="F2164" s="148">
        <v>14.56</v>
      </c>
      <c r="G2164" s="125">
        <v>9</v>
      </c>
    </row>
    <row r="2165" spans="1:7" s="125" customFormat="1">
      <c r="A2165" s="145" t="s">
        <v>4675</v>
      </c>
      <c r="B2165" s="146" t="s">
        <v>4676</v>
      </c>
      <c r="C2165" s="147" t="s">
        <v>31</v>
      </c>
      <c r="D2165" s="148">
        <v>5.3</v>
      </c>
      <c r="E2165" s="148">
        <v>5.87</v>
      </c>
      <c r="F2165" s="148">
        <v>11.17</v>
      </c>
      <c r="G2165" s="125">
        <v>9</v>
      </c>
    </row>
    <row r="2166" spans="1:7" s="125" customFormat="1">
      <c r="A2166" s="145" t="s">
        <v>4677</v>
      </c>
      <c r="B2166" s="146" t="s">
        <v>4678</v>
      </c>
      <c r="C2166" s="147" t="s">
        <v>31</v>
      </c>
      <c r="D2166" s="148">
        <v>8.36</v>
      </c>
      <c r="E2166" s="148">
        <v>5.87</v>
      </c>
      <c r="F2166" s="148">
        <v>14.23</v>
      </c>
      <c r="G2166" s="125">
        <v>9</v>
      </c>
    </row>
    <row r="2167" spans="1:7" s="125" customFormat="1" ht="30">
      <c r="A2167" s="145" t="s">
        <v>4679</v>
      </c>
      <c r="B2167" s="146" t="s">
        <v>4680</v>
      </c>
      <c r="C2167" s="147" t="s">
        <v>31</v>
      </c>
      <c r="D2167" s="148">
        <v>44.88</v>
      </c>
      <c r="E2167" s="148">
        <v>10.5</v>
      </c>
      <c r="F2167" s="148">
        <v>55.38</v>
      </c>
      <c r="G2167" s="125">
        <v>9</v>
      </c>
    </row>
    <row r="2168" spans="1:7" s="125" customFormat="1" ht="30">
      <c r="A2168" s="145" t="s">
        <v>4681</v>
      </c>
      <c r="B2168" s="146" t="s">
        <v>4682</v>
      </c>
      <c r="C2168" s="147" t="s">
        <v>31</v>
      </c>
      <c r="D2168" s="148">
        <v>81.75</v>
      </c>
      <c r="E2168" s="148">
        <v>10.5</v>
      </c>
      <c r="F2168" s="148">
        <v>92.25</v>
      </c>
      <c r="G2168" s="125">
        <v>9</v>
      </c>
    </row>
    <row r="2169" spans="1:7" s="125" customFormat="1">
      <c r="A2169" s="145" t="s">
        <v>4683</v>
      </c>
      <c r="B2169" s="146" t="s">
        <v>4684</v>
      </c>
      <c r="C2169" s="147" t="s">
        <v>31</v>
      </c>
      <c r="D2169" s="148">
        <v>45.05</v>
      </c>
      <c r="E2169" s="148">
        <v>10.5</v>
      </c>
      <c r="F2169" s="148">
        <v>55.55</v>
      </c>
      <c r="G2169" s="125">
        <v>9</v>
      </c>
    </row>
    <row r="2170" spans="1:7" s="125" customFormat="1" ht="30">
      <c r="A2170" s="145" t="s">
        <v>4685</v>
      </c>
      <c r="B2170" s="146" t="s">
        <v>4686</v>
      </c>
      <c r="C2170" s="147" t="s">
        <v>31</v>
      </c>
      <c r="D2170" s="148">
        <v>65.209999999999994</v>
      </c>
      <c r="E2170" s="148">
        <v>12.6</v>
      </c>
      <c r="F2170" s="148">
        <v>77.81</v>
      </c>
      <c r="G2170" s="125">
        <v>9</v>
      </c>
    </row>
    <row r="2171" spans="1:7" s="125" customFormat="1" ht="30">
      <c r="A2171" s="145" t="s">
        <v>4687</v>
      </c>
      <c r="B2171" s="146" t="s">
        <v>4688</v>
      </c>
      <c r="C2171" s="147" t="s">
        <v>31</v>
      </c>
      <c r="D2171" s="148">
        <v>100.72</v>
      </c>
      <c r="E2171" s="148">
        <v>14.69</v>
      </c>
      <c r="F2171" s="148">
        <v>115.41</v>
      </c>
      <c r="G2171" s="125">
        <v>9</v>
      </c>
    </row>
    <row r="2172" spans="1:7" s="125" customFormat="1" ht="30">
      <c r="A2172" s="145" t="s">
        <v>4689</v>
      </c>
      <c r="B2172" s="146" t="s">
        <v>4690</v>
      </c>
      <c r="C2172" s="147" t="s">
        <v>31</v>
      </c>
      <c r="D2172" s="148">
        <v>125.4</v>
      </c>
      <c r="E2172" s="148">
        <v>16.8</v>
      </c>
      <c r="F2172" s="148">
        <v>142.19999999999999</v>
      </c>
      <c r="G2172" s="125">
        <v>9</v>
      </c>
    </row>
    <row r="2173" spans="1:7" s="125" customFormat="1" ht="30">
      <c r="A2173" s="145" t="s">
        <v>4691</v>
      </c>
      <c r="B2173" s="146" t="s">
        <v>4692</v>
      </c>
      <c r="C2173" s="147" t="s">
        <v>24</v>
      </c>
      <c r="D2173" s="148">
        <v>9.9499999999999993</v>
      </c>
      <c r="E2173" s="148">
        <v>1.68</v>
      </c>
      <c r="F2173" s="148">
        <v>11.63</v>
      </c>
      <c r="G2173" s="125">
        <v>9</v>
      </c>
    </row>
    <row r="2174" spans="1:7" s="125" customFormat="1" ht="30">
      <c r="A2174" s="145" t="s">
        <v>4693</v>
      </c>
      <c r="B2174" s="146" t="s">
        <v>4694</v>
      </c>
      <c r="C2174" s="147" t="s">
        <v>24</v>
      </c>
      <c r="D2174" s="148">
        <v>11.22</v>
      </c>
      <c r="E2174" s="148">
        <v>1.68</v>
      </c>
      <c r="F2174" s="148">
        <v>12.9</v>
      </c>
      <c r="G2174" s="125">
        <v>9</v>
      </c>
    </row>
    <row r="2175" spans="1:7" s="125" customFormat="1" ht="30">
      <c r="A2175" s="145" t="s">
        <v>4695</v>
      </c>
      <c r="B2175" s="146" t="s">
        <v>4696</v>
      </c>
      <c r="C2175" s="147" t="s">
        <v>24</v>
      </c>
      <c r="D2175" s="148">
        <v>10.74</v>
      </c>
      <c r="E2175" s="148">
        <v>1.68</v>
      </c>
      <c r="F2175" s="148">
        <v>12.42</v>
      </c>
      <c r="G2175" s="125">
        <v>9</v>
      </c>
    </row>
    <row r="2176" spans="1:7" s="125" customFormat="1">
      <c r="A2176" s="145" t="s">
        <v>4697</v>
      </c>
      <c r="B2176" s="146" t="s">
        <v>4698</v>
      </c>
      <c r="C2176" s="147" t="s">
        <v>24</v>
      </c>
      <c r="D2176" s="148">
        <v>10.41</v>
      </c>
      <c r="E2176" s="148">
        <v>4.2</v>
      </c>
      <c r="F2176" s="148">
        <v>14.61</v>
      </c>
      <c r="G2176" s="125">
        <v>9</v>
      </c>
    </row>
    <row r="2177" spans="1:7" s="125" customFormat="1">
      <c r="A2177" s="145" t="s">
        <v>4699</v>
      </c>
      <c r="B2177" s="146" t="s">
        <v>4700</v>
      </c>
      <c r="C2177" s="147" t="s">
        <v>24</v>
      </c>
      <c r="D2177" s="148">
        <v>9.8699999999999992</v>
      </c>
      <c r="E2177" s="148">
        <v>4.2</v>
      </c>
      <c r="F2177" s="148">
        <v>14.07</v>
      </c>
      <c r="G2177" s="125">
        <v>9</v>
      </c>
    </row>
    <row r="2178" spans="1:7" s="125" customFormat="1">
      <c r="A2178" s="145" t="s">
        <v>4701</v>
      </c>
      <c r="B2178" s="146" t="s">
        <v>4702</v>
      </c>
      <c r="C2178" s="147"/>
      <c r="D2178" s="148"/>
      <c r="E2178" s="148"/>
      <c r="F2178" s="148"/>
      <c r="G2178" s="125">
        <v>5</v>
      </c>
    </row>
    <row r="2179" spans="1:7" s="125" customFormat="1">
      <c r="A2179" s="145" t="s">
        <v>4703</v>
      </c>
      <c r="B2179" s="146" t="s">
        <v>4704</v>
      </c>
      <c r="C2179" s="147" t="s">
        <v>31</v>
      </c>
      <c r="D2179" s="148">
        <v>51.24</v>
      </c>
      <c r="E2179" s="148">
        <v>12.6</v>
      </c>
      <c r="F2179" s="148">
        <v>63.84</v>
      </c>
      <c r="G2179" s="125">
        <v>9</v>
      </c>
    </row>
    <row r="2180" spans="1:7" s="125" customFormat="1">
      <c r="A2180" s="145" t="s">
        <v>4705</v>
      </c>
      <c r="B2180" s="146" t="s">
        <v>4706</v>
      </c>
      <c r="C2180" s="147" t="s">
        <v>31</v>
      </c>
      <c r="D2180" s="148">
        <v>65.430000000000007</v>
      </c>
      <c r="E2180" s="148">
        <v>12.6</v>
      </c>
      <c r="F2180" s="148">
        <v>78.03</v>
      </c>
      <c r="G2180" s="125">
        <v>9</v>
      </c>
    </row>
    <row r="2181" spans="1:7" s="125" customFormat="1" ht="30">
      <c r="A2181" s="145" t="s">
        <v>4707</v>
      </c>
      <c r="B2181" s="146" t="s">
        <v>4708</v>
      </c>
      <c r="C2181" s="147" t="s">
        <v>24</v>
      </c>
      <c r="D2181" s="148">
        <v>47.76</v>
      </c>
      <c r="E2181" s="148">
        <v>13.01</v>
      </c>
      <c r="F2181" s="148">
        <v>60.77</v>
      </c>
      <c r="G2181" s="125">
        <v>9</v>
      </c>
    </row>
    <row r="2182" spans="1:7" s="125" customFormat="1" ht="30">
      <c r="A2182" s="145" t="s">
        <v>4709</v>
      </c>
      <c r="B2182" s="146" t="s">
        <v>4710</v>
      </c>
      <c r="C2182" s="147" t="s">
        <v>24</v>
      </c>
      <c r="D2182" s="148">
        <v>135.38</v>
      </c>
      <c r="E2182" s="148">
        <v>25.19</v>
      </c>
      <c r="F2182" s="148">
        <v>160.57</v>
      </c>
      <c r="G2182" s="125">
        <v>9</v>
      </c>
    </row>
    <row r="2183" spans="1:7" s="125" customFormat="1" ht="30">
      <c r="A2183" s="145" t="s">
        <v>4711</v>
      </c>
      <c r="B2183" s="146" t="s">
        <v>4712</v>
      </c>
      <c r="C2183" s="147" t="s">
        <v>24</v>
      </c>
      <c r="D2183" s="148">
        <v>229.94</v>
      </c>
      <c r="E2183" s="148">
        <v>25.19</v>
      </c>
      <c r="F2183" s="148">
        <v>255.13</v>
      </c>
      <c r="G2183" s="125">
        <v>9</v>
      </c>
    </row>
    <row r="2184" spans="1:7" s="125" customFormat="1" ht="30">
      <c r="A2184" s="145" t="s">
        <v>4713</v>
      </c>
      <c r="B2184" s="146" t="s">
        <v>4714</v>
      </c>
      <c r="C2184" s="147" t="s">
        <v>24</v>
      </c>
      <c r="D2184" s="148">
        <v>178.65</v>
      </c>
      <c r="E2184" s="148">
        <v>7.98</v>
      </c>
      <c r="F2184" s="148">
        <v>186.63</v>
      </c>
      <c r="G2184" s="125">
        <v>9</v>
      </c>
    </row>
    <row r="2185" spans="1:7" s="125" customFormat="1" ht="30">
      <c r="A2185" s="145" t="s">
        <v>4715</v>
      </c>
      <c r="B2185" s="146" t="s">
        <v>4716</v>
      </c>
      <c r="C2185" s="147" t="s">
        <v>24</v>
      </c>
      <c r="D2185" s="148">
        <v>213.57</v>
      </c>
      <c r="E2185" s="148">
        <v>7.98</v>
      </c>
      <c r="F2185" s="148">
        <v>221.55</v>
      </c>
      <c r="G2185" s="125">
        <v>9</v>
      </c>
    </row>
    <row r="2186" spans="1:7" s="125" customFormat="1" ht="30">
      <c r="A2186" s="145" t="s">
        <v>4717</v>
      </c>
      <c r="B2186" s="146" t="s">
        <v>4718</v>
      </c>
      <c r="C2186" s="147" t="s">
        <v>24</v>
      </c>
      <c r="D2186" s="148">
        <v>386.48</v>
      </c>
      <c r="E2186" s="148">
        <v>7.98</v>
      </c>
      <c r="F2186" s="148">
        <v>394.46</v>
      </c>
      <c r="G2186" s="125">
        <v>9</v>
      </c>
    </row>
    <row r="2187" spans="1:7" s="125" customFormat="1">
      <c r="A2187" s="145" t="s">
        <v>4719</v>
      </c>
      <c r="B2187" s="146" t="s">
        <v>4720</v>
      </c>
      <c r="C2187" s="147" t="s">
        <v>24</v>
      </c>
      <c r="D2187" s="148">
        <v>9.27</v>
      </c>
      <c r="E2187" s="148">
        <v>0.84</v>
      </c>
      <c r="F2187" s="148">
        <v>10.11</v>
      </c>
      <c r="G2187" s="125">
        <v>9</v>
      </c>
    </row>
    <row r="2188" spans="1:7" s="125" customFormat="1">
      <c r="A2188" s="145" t="s">
        <v>4721</v>
      </c>
      <c r="B2188" s="146" t="s">
        <v>4722</v>
      </c>
      <c r="C2188" s="147"/>
      <c r="D2188" s="148"/>
      <c r="E2188" s="148"/>
      <c r="F2188" s="148"/>
      <c r="G2188" s="125">
        <v>5</v>
      </c>
    </row>
    <row r="2189" spans="1:7" s="125" customFormat="1" ht="30">
      <c r="A2189" s="145" t="s">
        <v>4723</v>
      </c>
      <c r="B2189" s="146" t="s">
        <v>4724</v>
      </c>
      <c r="C2189" s="147" t="s">
        <v>31</v>
      </c>
      <c r="D2189" s="148">
        <v>236.01</v>
      </c>
      <c r="E2189" s="148">
        <v>12.6</v>
      </c>
      <c r="F2189" s="148">
        <v>248.61</v>
      </c>
      <c r="G2189" s="125">
        <v>9</v>
      </c>
    </row>
    <row r="2190" spans="1:7" s="125" customFormat="1" ht="30">
      <c r="A2190" s="145" t="s">
        <v>4725</v>
      </c>
      <c r="B2190" s="146" t="s">
        <v>4726</v>
      </c>
      <c r="C2190" s="147" t="s">
        <v>31</v>
      </c>
      <c r="D2190" s="148">
        <v>261.89999999999998</v>
      </c>
      <c r="E2190" s="148">
        <v>12.6</v>
      </c>
      <c r="F2190" s="148">
        <v>274.5</v>
      </c>
      <c r="G2190" s="125">
        <v>9</v>
      </c>
    </row>
    <row r="2191" spans="1:7" s="125" customFormat="1" ht="30">
      <c r="A2191" s="145" t="s">
        <v>4727</v>
      </c>
      <c r="B2191" s="146" t="s">
        <v>4728</v>
      </c>
      <c r="C2191" s="147" t="s">
        <v>31</v>
      </c>
      <c r="D2191" s="148">
        <v>308.51</v>
      </c>
      <c r="E2191" s="148">
        <v>12.6</v>
      </c>
      <c r="F2191" s="148">
        <v>321.11</v>
      </c>
      <c r="G2191" s="125">
        <v>9</v>
      </c>
    </row>
    <row r="2192" spans="1:7" s="125" customFormat="1" ht="30">
      <c r="A2192" s="145" t="s">
        <v>4729</v>
      </c>
      <c r="B2192" s="146" t="s">
        <v>4730</v>
      </c>
      <c r="C2192" s="147" t="s">
        <v>31</v>
      </c>
      <c r="D2192" s="148">
        <v>284.73</v>
      </c>
      <c r="E2192" s="148">
        <v>12.6</v>
      </c>
      <c r="F2192" s="148">
        <v>297.33</v>
      </c>
      <c r="G2192" s="125">
        <v>9</v>
      </c>
    </row>
    <row r="2193" spans="1:7" s="125" customFormat="1" ht="30">
      <c r="A2193" s="145" t="s">
        <v>4731</v>
      </c>
      <c r="B2193" s="146" t="s">
        <v>4732</v>
      </c>
      <c r="C2193" s="147" t="s">
        <v>31</v>
      </c>
      <c r="D2193" s="148">
        <v>355.11</v>
      </c>
      <c r="E2193" s="148">
        <v>12.6</v>
      </c>
      <c r="F2193" s="148">
        <v>367.71</v>
      </c>
      <c r="G2193" s="125">
        <v>9</v>
      </c>
    </row>
    <row r="2194" spans="1:7" s="125" customFormat="1">
      <c r="A2194" s="145" t="s">
        <v>4733</v>
      </c>
      <c r="B2194" s="146" t="s">
        <v>4734</v>
      </c>
      <c r="C2194" s="147"/>
      <c r="D2194" s="148"/>
      <c r="E2194" s="148"/>
      <c r="F2194" s="148"/>
      <c r="G2194" s="125">
        <v>5</v>
      </c>
    </row>
    <row r="2195" spans="1:7" s="125" customFormat="1" ht="30">
      <c r="A2195" s="145" t="s">
        <v>4735</v>
      </c>
      <c r="B2195" s="146" t="s">
        <v>4736</v>
      </c>
      <c r="C2195" s="147" t="s">
        <v>31</v>
      </c>
      <c r="D2195" s="148">
        <v>8.6199999999999992</v>
      </c>
      <c r="E2195" s="148">
        <v>1.68</v>
      </c>
      <c r="F2195" s="148">
        <v>10.3</v>
      </c>
      <c r="G2195" s="125">
        <v>9</v>
      </c>
    </row>
    <row r="2196" spans="1:7" s="125" customFormat="1" ht="30">
      <c r="A2196" s="145" t="s">
        <v>4737</v>
      </c>
      <c r="B2196" s="146" t="s">
        <v>4738</v>
      </c>
      <c r="C2196" s="147" t="s">
        <v>31</v>
      </c>
      <c r="D2196" s="148">
        <v>10.61</v>
      </c>
      <c r="E2196" s="148">
        <v>1.68</v>
      </c>
      <c r="F2196" s="148">
        <v>12.29</v>
      </c>
      <c r="G2196" s="125">
        <v>9</v>
      </c>
    </row>
    <row r="2197" spans="1:7" s="125" customFormat="1" ht="30">
      <c r="A2197" s="145" t="s">
        <v>4739</v>
      </c>
      <c r="B2197" s="146" t="s">
        <v>4740</v>
      </c>
      <c r="C2197" s="147" t="s">
        <v>31</v>
      </c>
      <c r="D2197" s="148">
        <v>12.98</v>
      </c>
      <c r="E2197" s="148">
        <v>1.68</v>
      </c>
      <c r="F2197" s="148">
        <v>14.66</v>
      </c>
      <c r="G2197" s="125">
        <v>9</v>
      </c>
    </row>
    <row r="2198" spans="1:7" s="125" customFormat="1" ht="30">
      <c r="A2198" s="145" t="s">
        <v>4741</v>
      </c>
      <c r="B2198" s="146" t="s">
        <v>4742</v>
      </c>
      <c r="C2198" s="147" t="s">
        <v>31</v>
      </c>
      <c r="D2198" s="148">
        <v>20.38</v>
      </c>
      <c r="E2198" s="148">
        <v>1.68</v>
      </c>
      <c r="F2198" s="148">
        <v>22.06</v>
      </c>
      <c r="G2198" s="125">
        <v>9</v>
      </c>
    </row>
    <row r="2199" spans="1:7" s="125" customFormat="1" ht="30">
      <c r="A2199" s="145" t="s">
        <v>4743</v>
      </c>
      <c r="B2199" s="146" t="s">
        <v>4744</v>
      </c>
      <c r="C2199" s="147" t="s">
        <v>31</v>
      </c>
      <c r="D2199" s="148">
        <v>28.47</v>
      </c>
      <c r="E2199" s="148">
        <v>1.68</v>
      </c>
      <c r="F2199" s="148">
        <v>30.15</v>
      </c>
      <c r="G2199" s="125">
        <v>9</v>
      </c>
    </row>
    <row r="2200" spans="1:7" s="125" customFormat="1" ht="30">
      <c r="A2200" s="145" t="s">
        <v>4745</v>
      </c>
      <c r="B2200" s="146" t="s">
        <v>4746</v>
      </c>
      <c r="C2200" s="147" t="s">
        <v>31</v>
      </c>
      <c r="D2200" s="148">
        <v>45.33</v>
      </c>
      <c r="E2200" s="148">
        <v>1.68</v>
      </c>
      <c r="F2200" s="148">
        <v>47.01</v>
      </c>
      <c r="G2200" s="125">
        <v>9</v>
      </c>
    </row>
    <row r="2201" spans="1:7" s="125" customFormat="1" ht="30">
      <c r="A2201" s="145" t="s">
        <v>4747</v>
      </c>
      <c r="B2201" s="146" t="s">
        <v>4748</v>
      </c>
      <c r="C2201" s="147" t="s">
        <v>31</v>
      </c>
      <c r="D2201" s="148">
        <v>64.13</v>
      </c>
      <c r="E2201" s="148">
        <v>1.68</v>
      </c>
      <c r="F2201" s="148">
        <v>65.81</v>
      </c>
      <c r="G2201" s="125">
        <v>9</v>
      </c>
    </row>
    <row r="2202" spans="1:7" s="125" customFormat="1">
      <c r="A2202" s="145" t="s">
        <v>4749</v>
      </c>
      <c r="B2202" s="146" t="s">
        <v>4750</v>
      </c>
      <c r="C2202" s="147"/>
      <c r="D2202" s="148"/>
      <c r="E2202" s="148"/>
      <c r="F2202" s="148"/>
      <c r="G2202" s="125">
        <v>5</v>
      </c>
    </row>
    <row r="2203" spans="1:7" s="125" customFormat="1">
      <c r="A2203" s="145" t="s">
        <v>4751</v>
      </c>
      <c r="B2203" s="146" t="s">
        <v>4752</v>
      </c>
      <c r="C2203" s="147" t="s">
        <v>31</v>
      </c>
      <c r="D2203" s="148">
        <v>8.15</v>
      </c>
      <c r="E2203" s="148">
        <v>14.69</v>
      </c>
      <c r="F2203" s="148">
        <v>22.84</v>
      </c>
      <c r="G2203" s="125">
        <v>9</v>
      </c>
    </row>
    <row r="2204" spans="1:7" s="125" customFormat="1">
      <c r="A2204" s="145" t="s">
        <v>4753</v>
      </c>
      <c r="B2204" s="146" t="s">
        <v>4754</v>
      </c>
      <c r="C2204" s="147" t="s">
        <v>31</v>
      </c>
      <c r="D2204" s="148">
        <v>15.58</v>
      </c>
      <c r="E2204" s="148">
        <v>14.69</v>
      </c>
      <c r="F2204" s="148">
        <v>30.27</v>
      </c>
      <c r="G2204" s="125">
        <v>9</v>
      </c>
    </row>
    <row r="2205" spans="1:7" s="125" customFormat="1">
      <c r="A2205" s="145" t="s">
        <v>4755</v>
      </c>
      <c r="B2205" s="146" t="s">
        <v>4756</v>
      </c>
      <c r="C2205" s="147" t="s">
        <v>31</v>
      </c>
      <c r="D2205" s="148">
        <v>30.11</v>
      </c>
      <c r="E2205" s="148">
        <v>14.69</v>
      </c>
      <c r="F2205" s="148">
        <v>44.8</v>
      </c>
      <c r="G2205" s="125">
        <v>9</v>
      </c>
    </row>
    <row r="2206" spans="1:7" s="125" customFormat="1">
      <c r="A2206" s="145" t="s">
        <v>4757</v>
      </c>
      <c r="B2206" s="146" t="s">
        <v>4758</v>
      </c>
      <c r="C2206" s="147" t="s">
        <v>24</v>
      </c>
      <c r="D2206" s="148">
        <v>17.5</v>
      </c>
      <c r="E2206" s="148">
        <v>2.79</v>
      </c>
      <c r="F2206" s="148">
        <v>20.29</v>
      </c>
      <c r="G2206" s="125">
        <v>9</v>
      </c>
    </row>
    <row r="2207" spans="1:7" s="125" customFormat="1">
      <c r="A2207" s="145" t="s">
        <v>4759</v>
      </c>
      <c r="B2207" s="146" t="s">
        <v>4760</v>
      </c>
      <c r="C2207" s="147" t="s">
        <v>24</v>
      </c>
      <c r="D2207" s="148">
        <v>27.81</v>
      </c>
      <c r="E2207" s="148">
        <v>2.79</v>
      </c>
      <c r="F2207" s="148">
        <v>30.6</v>
      </c>
      <c r="G2207" s="125">
        <v>9</v>
      </c>
    </row>
    <row r="2208" spans="1:7" s="125" customFormat="1">
      <c r="A2208" s="145" t="s">
        <v>4761</v>
      </c>
      <c r="B2208" s="146" t="s">
        <v>4762</v>
      </c>
      <c r="C2208" s="147" t="s">
        <v>24</v>
      </c>
      <c r="D2208" s="148">
        <v>71.569999999999993</v>
      </c>
      <c r="E2208" s="148">
        <v>2.79</v>
      </c>
      <c r="F2208" s="148">
        <v>74.36</v>
      </c>
      <c r="G2208" s="125">
        <v>9</v>
      </c>
    </row>
    <row r="2209" spans="1:7" s="125" customFormat="1">
      <c r="A2209" s="145" t="s">
        <v>4763</v>
      </c>
      <c r="B2209" s="146" t="s">
        <v>4764</v>
      </c>
      <c r="C2209" s="147" t="s">
        <v>24</v>
      </c>
      <c r="D2209" s="148">
        <v>18.68</v>
      </c>
      <c r="E2209" s="148">
        <v>2.79</v>
      </c>
      <c r="F2209" s="148">
        <v>21.47</v>
      </c>
      <c r="G2209" s="125">
        <v>9</v>
      </c>
    </row>
    <row r="2210" spans="1:7" s="125" customFormat="1">
      <c r="A2210" s="145" t="s">
        <v>4765</v>
      </c>
      <c r="B2210" s="146" t="s">
        <v>4766</v>
      </c>
      <c r="C2210" s="147" t="s">
        <v>24</v>
      </c>
      <c r="D2210" s="148">
        <v>29.85</v>
      </c>
      <c r="E2210" s="148">
        <v>2.79</v>
      </c>
      <c r="F2210" s="148">
        <v>32.64</v>
      </c>
      <c r="G2210" s="125">
        <v>9</v>
      </c>
    </row>
    <row r="2211" spans="1:7" s="125" customFormat="1">
      <c r="A2211" s="145" t="s">
        <v>4767</v>
      </c>
      <c r="B2211" s="146" t="s">
        <v>4768</v>
      </c>
      <c r="C2211" s="147" t="s">
        <v>24</v>
      </c>
      <c r="D2211" s="148">
        <v>80.34</v>
      </c>
      <c r="E2211" s="148">
        <v>2.79</v>
      </c>
      <c r="F2211" s="148">
        <v>83.13</v>
      </c>
      <c r="G2211" s="125">
        <v>9</v>
      </c>
    </row>
    <row r="2212" spans="1:7" s="125" customFormat="1">
      <c r="A2212" s="145" t="s">
        <v>4769</v>
      </c>
      <c r="B2212" s="146" t="s">
        <v>4770</v>
      </c>
      <c r="C2212" s="147"/>
      <c r="D2212" s="148"/>
      <c r="E2212" s="148"/>
      <c r="F2212" s="148"/>
      <c r="G2212" s="125">
        <v>5</v>
      </c>
    </row>
    <row r="2213" spans="1:7" s="125" customFormat="1">
      <c r="A2213" s="145" t="s">
        <v>4771</v>
      </c>
      <c r="B2213" s="146" t="s">
        <v>4772</v>
      </c>
      <c r="C2213" s="147" t="s">
        <v>31</v>
      </c>
      <c r="D2213" s="148">
        <v>57.17</v>
      </c>
      <c r="E2213" s="148">
        <v>12.6</v>
      </c>
      <c r="F2213" s="148">
        <v>69.77</v>
      </c>
      <c r="G2213" s="125">
        <v>9</v>
      </c>
    </row>
    <row r="2214" spans="1:7" s="125" customFormat="1" ht="30">
      <c r="A2214" s="145" t="s">
        <v>4773</v>
      </c>
      <c r="B2214" s="146" t="s">
        <v>4774</v>
      </c>
      <c r="C2214" s="147" t="s">
        <v>24</v>
      </c>
      <c r="D2214" s="148">
        <v>70.55</v>
      </c>
      <c r="E2214" s="148">
        <v>21</v>
      </c>
      <c r="F2214" s="148">
        <v>91.55</v>
      </c>
      <c r="G2214" s="125">
        <v>9</v>
      </c>
    </row>
    <row r="2215" spans="1:7" s="125" customFormat="1" ht="30">
      <c r="A2215" s="145" t="s">
        <v>4775</v>
      </c>
      <c r="B2215" s="146" t="s">
        <v>4776</v>
      </c>
      <c r="C2215" s="147" t="s">
        <v>24</v>
      </c>
      <c r="D2215" s="148">
        <v>94.49</v>
      </c>
      <c r="E2215" s="148">
        <v>21</v>
      </c>
      <c r="F2215" s="148">
        <v>115.49</v>
      </c>
      <c r="G2215" s="125">
        <v>9</v>
      </c>
    </row>
    <row r="2216" spans="1:7" s="125" customFormat="1" ht="30">
      <c r="A2216" s="145" t="s">
        <v>4777</v>
      </c>
      <c r="B2216" s="146" t="s">
        <v>4778</v>
      </c>
      <c r="C2216" s="147" t="s">
        <v>24</v>
      </c>
      <c r="D2216" s="148">
        <v>18.920000000000002</v>
      </c>
      <c r="E2216" s="148">
        <v>7.98</v>
      </c>
      <c r="F2216" s="148">
        <v>26.9</v>
      </c>
      <c r="G2216" s="125">
        <v>9</v>
      </c>
    </row>
    <row r="2217" spans="1:7" s="125" customFormat="1" ht="30">
      <c r="A2217" s="145" t="s">
        <v>4779</v>
      </c>
      <c r="B2217" s="146" t="s">
        <v>4780</v>
      </c>
      <c r="C2217" s="147" t="s">
        <v>24</v>
      </c>
      <c r="D2217" s="148">
        <v>12.77</v>
      </c>
      <c r="E2217" s="148">
        <v>7.98</v>
      </c>
      <c r="F2217" s="148">
        <v>20.75</v>
      </c>
      <c r="G2217" s="125">
        <v>9</v>
      </c>
    </row>
    <row r="2218" spans="1:7" s="125" customFormat="1" ht="30">
      <c r="A2218" s="145" t="s">
        <v>4781</v>
      </c>
      <c r="B2218" s="146" t="s">
        <v>4782</v>
      </c>
      <c r="C2218" s="147" t="s">
        <v>24</v>
      </c>
      <c r="D2218" s="148">
        <v>12.58</v>
      </c>
      <c r="E2218" s="148">
        <v>6.3</v>
      </c>
      <c r="F2218" s="148">
        <v>18.88</v>
      </c>
      <c r="G2218" s="125">
        <v>9</v>
      </c>
    </row>
    <row r="2219" spans="1:7" s="125" customFormat="1">
      <c r="A2219" s="145" t="s">
        <v>4783</v>
      </c>
      <c r="B2219" s="146" t="s">
        <v>4784</v>
      </c>
      <c r="C2219" s="147" t="s">
        <v>31</v>
      </c>
      <c r="D2219" s="148">
        <v>61.57</v>
      </c>
      <c r="E2219" s="148">
        <v>12.6</v>
      </c>
      <c r="F2219" s="148">
        <v>74.17</v>
      </c>
      <c r="G2219" s="125">
        <v>9</v>
      </c>
    </row>
    <row r="2220" spans="1:7" s="125" customFormat="1" ht="30">
      <c r="A2220" s="145" t="s">
        <v>4785</v>
      </c>
      <c r="B2220" s="146" t="s">
        <v>4786</v>
      </c>
      <c r="C2220" s="147" t="s">
        <v>24</v>
      </c>
      <c r="D2220" s="148">
        <v>55.84</v>
      </c>
      <c r="E2220" s="148">
        <v>21</v>
      </c>
      <c r="F2220" s="148">
        <v>76.84</v>
      </c>
      <c r="G2220" s="125">
        <v>9</v>
      </c>
    </row>
    <row r="2221" spans="1:7" s="125" customFormat="1" ht="30">
      <c r="A2221" s="145" t="s">
        <v>4787</v>
      </c>
      <c r="B2221" s="146" t="s">
        <v>4788</v>
      </c>
      <c r="C2221" s="147" t="s">
        <v>24</v>
      </c>
      <c r="D2221" s="148">
        <v>8.4600000000000009</v>
      </c>
      <c r="E2221" s="148">
        <v>6.3</v>
      </c>
      <c r="F2221" s="148">
        <v>14.76</v>
      </c>
      <c r="G2221" s="125">
        <v>9</v>
      </c>
    </row>
    <row r="2222" spans="1:7" s="125" customFormat="1" ht="30">
      <c r="A2222" s="145" t="s">
        <v>4789</v>
      </c>
      <c r="B2222" s="146" t="s">
        <v>4790</v>
      </c>
      <c r="C2222" s="147" t="s">
        <v>24</v>
      </c>
      <c r="D2222" s="148">
        <v>51.48</v>
      </c>
      <c r="E2222" s="148">
        <v>21</v>
      </c>
      <c r="F2222" s="148">
        <v>72.48</v>
      </c>
      <c r="G2222" s="125">
        <v>9</v>
      </c>
    </row>
    <row r="2223" spans="1:7" s="125" customFormat="1" ht="30">
      <c r="A2223" s="145" t="s">
        <v>4791</v>
      </c>
      <c r="B2223" s="146" t="s">
        <v>4792</v>
      </c>
      <c r="C2223" s="147" t="s">
        <v>24</v>
      </c>
      <c r="D2223" s="148">
        <v>70.22</v>
      </c>
      <c r="E2223" s="148">
        <v>21</v>
      </c>
      <c r="F2223" s="148">
        <v>91.22</v>
      </c>
      <c r="G2223" s="125">
        <v>9</v>
      </c>
    </row>
    <row r="2224" spans="1:7" s="125" customFormat="1" ht="30">
      <c r="A2224" s="145" t="s">
        <v>4793</v>
      </c>
      <c r="B2224" s="146" t="s">
        <v>4794</v>
      </c>
      <c r="C2224" s="147" t="s">
        <v>24</v>
      </c>
      <c r="D2224" s="148">
        <v>747.66</v>
      </c>
      <c r="E2224" s="148">
        <v>28.11</v>
      </c>
      <c r="F2224" s="148">
        <v>775.77</v>
      </c>
      <c r="G2224" s="125">
        <v>9</v>
      </c>
    </row>
    <row r="2225" spans="1:7" s="125" customFormat="1">
      <c r="A2225" s="145" t="s">
        <v>4795</v>
      </c>
      <c r="B2225" s="146" t="s">
        <v>4796</v>
      </c>
      <c r="C2225" s="147" t="s">
        <v>24</v>
      </c>
      <c r="D2225" s="148">
        <v>35.43</v>
      </c>
      <c r="E2225" s="148">
        <v>21</v>
      </c>
      <c r="F2225" s="148">
        <v>56.43</v>
      </c>
      <c r="G2225" s="125">
        <v>9</v>
      </c>
    </row>
    <row r="2226" spans="1:7" s="125" customFormat="1">
      <c r="A2226" s="145" t="s">
        <v>4797</v>
      </c>
      <c r="B2226" s="146" t="s">
        <v>4798</v>
      </c>
      <c r="C2226" s="147"/>
      <c r="D2226" s="148"/>
      <c r="E2226" s="148"/>
      <c r="F2226" s="148"/>
      <c r="G2226" s="125">
        <v>5</v>
      </c>
    </row>
    <row r="2227" spans="1:7" s="125" customFormat="1" ht="30">
      <c r="A2227" s="145" t="s">
        <v>4799</v>
      </c>
      <c r="B2227" s="146" t="s">
        <v>4800</v>
      </c>
      <c r="C2227" s="147" t="s">
        <v>31</v>
      </c>
      <c r="D2227" s="148">
        <v>2.65</v>
      </c>
      <c r="E2227" s="148">
        <v>12.6</v>
      </c>
      <c r="F2227" s="148">
        <v>15.25</v>
      </c>
      <c r="G2227" s="125">
        <v>9</v>
      </c>
    </row>
    <row r="2228" spans="1:7" s="125" customFormat="1" ht="30">
      <c r="A2228" s="145" t="s">
        <v>4801</v>
      </c>
      <c r="B2228" s="146" t="s">
        <v>4802</v>
      </c>
      <c r="C2228" s="147" t="s">
        <v>31</v>
      </c>
      <c r="D2228" s="148">
        <v>2.98</v>
      </c>
      <c r="E2228" s="148">
        <v>12.6</v>
      </c>
      <c r="F2228" s="148">
        <v>15.58</v>
      </c>
      <c r="G2228" s="125">
        <v>9</v>
      </c>
    </row>
    <row r="2229" spans="1:7" s="125" customFormat="1" ht="30">
      <c r="A2229" s="145" t="s">
        <v>4803</v>
      </c>
      <c r="B2229" s="146" t="s">
        <v>4804</v>
      </c>
      <c r="C2229" s="147" t="s">
        <v>31</v>
      </c>
      <c r="D2229" s="148">
        <v>5.01</v>
      </c>
      <c r="E2229" s="148">
        <v>12.6</v>
      </c>
      <c r="F2229" s="148">
        <v>17.61</v>
      </c>
      <c r="G2229" s="125">
        <v>9</v>
      </c>
    </row>
    <row r="2230" spans="1:7" s="125" customFormat="1" ht="30">
      <c r="A2230" s="145" t="s">
        <v>4805</v>
      </c>
      <c r="B2230" s="146" t="s">
        <v>4806</v>
      </c>
      <c r="C2230" s="147" t="s">
        <v>31</v>
      </c>
      <c r="D2230" s="148">
        <v>3.72</v>
      </c>
      <c r="E2230" s="148">
        <v>12.6</v>
      </c>
      <c r="F2230" s="148">
        <v>16.32</v>
      </c>
      <c r="G2230" s="125">
        <v>9</v>
      </c>
    </row>
    <row r="2231" spans="1:7" s="125" customFormat="1" ht="30">
      <c r="A2231" s="145" t="s">
        <v>4807</v>
      </c>
      <c r="B2231" s="146" t="s">
        <v>4808</v>
      </c>
      <c r="C2231" s="147" t="s">
        <v>31</v>
      </c>
      <c r="D2231" s="148">
        <v>5.99</v>
      </c>
      <c r="E2231" s="148">
        <v>12.6</v>
      </c>
      <c r="F2231" s="148">
        <v>18.59</v>
      </c>
      <c r="G2231" s="125">
        <v>9</v>
      </c>
    </row>
    <row r="2232" spans="1:7" s="125" customFormat="1">
      <c r="A2232" s="145" t="s">
        <v>4809</v>
      </c>
      <c r="B2232" s="146" t="s">
        <v>4810</v>
      </c>
      <c r="C2232" s="147"/>
      <c r="D2232" s="148"/>
      <c r="E2232" s="148"/>
      <c r="F2232" s="148"/>
      <c r="G2232" s="125">
        <v>5</v>
      </c>
    </row>
    <row r="2233" spans="1:7" s="125" customFormat="1">
      <c r="A2233" s="145" t="s">
        <v>4811</v>
      </c>
      <c r="B2233" s="146" t="s">
        <v>4812</v>
      </c>
      <c r="C2233" s="147" t="s">
        <v>31</v>
      </c>
      <c r="D2233" s="148"/>
      <c r="E2233" s="148">
        <v>10.5</v>
      </c>
      <c r="F2233" s="148">
        <v>10.5</v>
      </c>
      <c r="G2233" s="125">
        <v>9</v>
      </c>
    </row>
    <row r="2234" spans="1:7" s="125" customFormat="1">
      <c r="A2234" s="145" t="s">
        <v>4813</v>
      </c>
      <c r="B2234" s="146" t="s">
        <v>4814</v>
      </c>
      <c r="C2234" s="147" t="s">
        <v>31</v>
      </c>
      <c r="D2234" s="148"/>
      <c r="E2234" s="148">
        <v>16.8</v>
      </c>
      <c r="F2234" s="148">
        <v>16.8</v>
      </c>
      <c r="G2234" s="125">
        <v>9</v>
      </c>
    </row>
    <row r="2235" spans="1:7" s="125" customFormat="1">
      <c r="A2235" s="145" t="s">
        <v>4815</v>
      </c>
      <c r="B2235" s="146" t="s">
        <v>4816</v>
      </c>
      <c r="C2235" s="147" t="s">
        <v>24</v>
      </c>
      <c r="D2235" s="148"/>
      <c r="E2235" s="148">
        <v>12.6</v>
      </c>
      <c r="F2235" s="148">
        <v>12.6</v>
      </c>
      <c r="G2235" s="125">
        <v>9</v>
      </c>
    </row>
    <row r="2236" spans="1:7" s="125" customFormat="1">
      <c r="A2236" s="145" t="s">
        <v>4817</v>
      </c>
      <c r="B2236" s="146" t="s">
        <v>4818</v>
      </c>
      <c r="C2236" s="147" t="s">
        <v>31</v>
      </c>
      <c r="D2236" s="148"/>
      <c r="E2236" s="148">
        <v>41.99</v>
      </c>
      <c r="F2236" s="148">
        <v>41.99</v>
      </c>
      <c r="G2236" s="125">
        <v>9</v>
      </c>
    </row>
    <row r="2237" spans="1:7" s="125" customFormat="1">
      <c r="A2237" s="145" t="s">
        <v>4819</v>
      </c>
      <c r="B2237" s="146" t="s">
        <v>4820</v>
      </c>
      <c r="C2237" s="147"/>
      <c r="D2237" s="148"/>
      <c r="E2237" s="148"/>
      <c r="F2237" s="148"/>
      <c r="G2237" s="125">
        <v>5</v>
      </c>
    </row>
    <row r="2238" spans="1:7" s="125" customFormat="1">
      <c r="A2238" s="145" t="s">
        <v>4821</v>
      </c>
      <c r="B2238" s="146" t="s">
        <v>4822</v>
      </c>
      <c r="C2238" s="147" t="s">
        <v>31</v>
      </c>
      <c r="D2238" s="148">
        <v>56.02</v>
      </c>
      <c r="E2238" s="148">
        <v>21</v>
      </c>
      <c r="F2238" s="148">
        <v>77.02</v>
      </c>
      <c r="G2238" s="125">
        <v>9</v>
      </c>
    </row>
    <row r="2239" spans="1:7" s="125" customFormat="1">
      <c r="A2239" s="145" t="s">
        <v>4823</v>
      </c>
      <c r="B2239" s="146" t="s">
        <v>4824</v>
      </c>
      <c r="C2239" s="147" t="s">
        <v>31</v>
      </c>
      <c r="D2239" s="148">
        <v>79.03</v>
      </c>
      <c r="E2239" s="148">
        <v>21</v>
      </c>
      <c r="F2239" s="148">
        <v>100.03</v>
      </c>
      <c r="G2239" s="125">
        <v>9</v>
      </c>
    </row>
    <row r="2240" spans="1:7" s="125" customFormat="1">
      <c r="A2240" s="145" t="s">
        <v>4825</v>
      </c>
      <c r="B2240" s="146" t="s">
        <v>4826</v>
      </c>
      <c r="C2240" s="147" t="s">
        <v>31</v>
      </c>
      <c r="D2240" s="148">
        <v>86.16</v>
      </c>
      <c r="E2240" s="148">
        <v>21</v>
      </c>
      <c r="F2240" s="148">
        <v>107.16</v>
      </c>
      <c r="G2240" s="125">
        <v>9</v>
      </c>
    </row>
    <row r="2241" spans="1:7" s="125" customFormat="1">
      <c r="A2241" s="145" t="s">
        <v>4827</v>
      </c>
      <c r="B2241" s="146" t="s">
        <v>4828</v>
      </c>
      <c r="C2241" s="147" t="s">
        <v>31</v>
      </c>
      <c r="D2241" s="148">
        <v>103.26</v>
      </c>
      <c r="E2241" s="148">
        <v>21</v>
      </c>
      <c r="F2241" s="148">
        <v>124.26</v>
      </c>
      <c r="G2241" s="125">
        <v>9</v>
      </c>
    </row>
    <row r="2242" spans="1:7" s="125" customFormat="1">
      <c r="A2242" s="145" t="s">
        <v>4829</v>
      </c>
      <c r="B2242" s="146" t="s">
        <v>4830</v>
      </c>
      <c r="C2242" s="147" t="s">
        <v>31</v>
      </c>
      <c r="D2242" s="148">
        <v>120.48</v>
      </c>
      <c r="E2242" s="148">
        <v>21</v>
      </c>
      <c r="F2242" s="148">
        <v>141.47999999999999</v>
      </c>
      <c r="G2242" s="125">
        <v>9</v>
      </c>
    </row>
    <row r="2243" spans="1:7" s="125" customFormat="1">
      <c r="A2243" s="145" t="s">
        <v>4831</v>
      </c>
      <c r="B2243" s="146" t="s">
        <v>4832</v>
      </c>
      <c r="C2243" s="147" t="s">
        <v>31</v>
      </c>
      <c r="D2243" s="148">
        <v>111.05</v>
      </c>
      <c r="E2243" s="148">
        <v>31.49</v>
      </c>
      <c r="F2243" s="148">
        <v>142.54</v>
      </c>
      <c r="G2243" s="125">
        <v>9</v>
      </c>
    </row>
    <row r="2244" spans="1:7" s="125" customFormat="1">
      <c r="A2244" s="145" t="s">
        <v>4833</v>
      </c>
      <c r="B2244" s="146" t="s">
        <v>4834</v>
      </c>
      <c r="C2244" s="147" t="s">
        <v>31</v>
      </c>
      <c r="D2244" s="148">
        <v>131.44</v>
      </c>
      <c r="E2244" s="148">
        <v>31.49</v>
      </c>
      <c r="F2244" s="148">
        <v>162.93</v>
      </c>
      <c r="G2244" s="125">
        <v>9</v>
      </c>
    </row>
    <row r="2245" spans="1:7" s="125" customFormat="1">
      <c r="A2245" s="145" t="s">
        <v>4835</v>
      </c>
      <c r="B2245" s="146" t="s">
        <v>4836</v>
      </c>
      <c r="C2245" s="147" t="s">
        <v>31</v>
      </c>
      <c r="D2245" s="148">
        <v>137.85</v>
      </c>
      <c r="E2245" s="148">
        <v>31.49</v>
      </c>
      <c r="F2245" s="148">
        <v>169.34</v>
      </c>
      <c r="G2245" s="125">
        <v>9</v>
      </c>
    </row>
    <row r="2246" spans="1:7" s="125" customFormat="1">
      <c r="A2246" s="145" t="s">
        <v>4837</v>
      </c>
      <c r="B2246" s="146" t="s">
        <v>4838</v>
      </c>
      <c r="C2246" s="147" t="s">
        <v>31</v>
      </c>
      <c r="D2246" s="148">
        <v>154.88</v>
      </c>
      <c r="E2246" s="148">
        <v>31.49</v>
      </c>
      <c r="F2246" s="148">
        <v>186.37</v>
      </c>
      <c r="G2246" s="125">
        <v>9</v>
      </c>
    </row>
    <row r="2247" spans="1:7" s="125" customFormat="1">
      <c r="A2247" s="145" t="s">
        <v>4839</v>
      </c>
      <c r="B2247" s="146" t="s">
        <v>4840</v>
      </c>
      <c r="C2247" s="147" t="s">
        <v>31</v>
      </c>
      <c r="D2247" s="148">
        <v>186.69</v>
      </c>
      <c r="E2247" s="148">
        <v>41.99</v>
      </c>
      <c r="F2247" s="148">
        <v>228.68</v>
      </c>
      <c r="G2247" s="125">
        <v>9</v>
      </c>
    </row>
    <row r="2248" spans="1:7" s="125" customFormat="1">
      <c r="A2248" s="145" t="s">
        <v>4841</v>
      </c>
      <c r="B2248" s="146" t="s">
        <v>4842</v>
      </c>
      <c r="C2248" s="147" t="s">
        <v>31</v>
      </c>
      <c r="D2248" s="148">
        <v>282.3</v>
      </c>
      <c r="E2248" s="148">
        <v>41.99</v>
      </c>
      <c r="F2248" s="148">
        <v>324.29000000000002</v>
      </c>
      <c r="G2248" s="125">
        <v>9</v>
      </c>
    </row>
    <row r="2249" spans="1:7" s="125" customFormat="1" ht="30">
      <c r="A2249" s="145" t="s">
        <v>4843</v>
      </c>
      <c r="B2249" s="146" t="s">
        <v>4844</v>
      </c>
      <c r="C2249" s="147" t="s">
        <v>31</v>
      </c>
      <c r="D2249" s="148">
        <v>71.92</v>
      </c>
      <c r="E2249" s="148">
        <v>21</v>
      </c>
      <c r="F2249" s="148">
        <v>92.92</v>
      </c>
      <c r="G2249" s="125">
        <v>9</v>
      </c>
    </row>
    <row r="2250" spans="1:7" s="125" customFormat="1" ht="30">
      <c r="A2250" s="145" t="s">
        <v>4845</v>
      </c>
      <c r="B2250" s="146" t="s">
        <v>4846</v>
      </c>
      <c r="C2250" s="147" t="s">
        <v>31</v>
      </c>
      <c r="D2250" s="148">
        <v>82.5</v>
      </c>
      <c r="E2250" s="148">
        <v>21</v>
      </c>
      <c r="F2250" s="148">
        <v>103.5</v>
      </c>
      <c r="G2250" s="125">
        <v>9</v>
      </c>
    </row>
    <row r="2251" spans="1:7" s="125" customFormat="1" ht="30">
      <c r="A2251" s="145" t="s">
        <v>4847</v>
      </c>
      <c r="B2251" s="146" t="s">
        <v>4848</v>
      </c>
      <c r="C2251" s="147" t="s">
        <v>31</v>
      </c>
      <c r="D2251" s="148">
        <v>105.59</v>
      </c>
      <c r="E2251" s="148">
        <v>21</v>
      </c>
      <c r="F2251" s="148">
        <v>126.59</v>
      </c>
      <c r="G2251" s="125">
        <v>9</v>
      </c>
    </row>
    <row r="2252" spans="1:7" s="125" customFormat="1" ht="30">
      <c r="A2252" s="145" t="s">
        <v>4849</v>
      </c>
      <c r="B2252" s="146" t="s">
        <v>4850</v>
      </c>
      <c r="C2252" s="147" t="s">
        <v>31</v>
      </c>
      <c r="D2252" s="148">
        <v>130.44</v>
      </c>
      <c r="E2252" s="148">
        <v>21</v>
      </c>
      <c r="F2252" s="148">
        <v>151.44</v>
      </c>
      <c r="G2252" s="125">
        <v>9</v>
      </c>
    </row>
    <row r="2253" spans="1:7" s="125" customFormat="1">
      <c r="A2253" s="145" t="s">
        <v>4851</v>
      </c>
      <c r="B2253" s="146" t="s">
        <v>4852</v>
      </c>
      <c r="C2253" s="147"/>
      <c r="D2253" s="148"/>
      <c r="E2253" s="148"/>
      <c r="F2253" s="148"/>
      <c r="G2253" s="125">
        <v>5</v>
      </c>
    </row>
    <row r="2254" spans="1:7" s="125" customFormat="1" ht="30">
      <c r="A2254" s="145" t="s">
        <v>4853</v>
      </c>
      <c r="B2254" s="146" t="s">
        <v>4854</v>
      </c>
      <c r="C2254" s="147" t="s">
        <v>31</v>
      </c>
      <c r="D2254" s="148">
        <v>120.86</v>
      </c>
      <c r="E2254" s="148">
        <v>31.49</v>
      </c>
      <c r="F2254" s="148">
        <v>152.35</v>
      </c>
      <c r="G2254" s="125">
        <v>9</v>
      </c>
    </row>
    <row r="2255" spans="1:7" s="125" customFormat="1" ht="30">
      <c r="A2255" s="145" t="s">
        <v>4855</v>
      </c>
      <c r="B2255" s="146" t="s">
        <v>4856</v>
      </c>
      <c r="C2255" s="147" t="s">
        <v>31</v>
      </c>
      <c r="D2255" s="148">
        <v>132</v>
      </c>
      <c r="E2255" s="148">
        <v>31.49</v>
      </c>
      <c r="F2255" s="148">
        <v>163.49</v>
      </c>
      <c r="G2255" s="125">
        <v>9</v>
      </c>
    </row>
    <row r="2256" spans="1:7" s="125" customFormat="1" ht="30">
      <c r="A2256" s="145" t="s">
        <v>4857</v>
      </c>
      <c r="B2256" s="146" t="s">
        <v>4858</v>
      </c>
      <c r="C2256" s="147" t="s">
        <v>31</v>
      </c>
      <c r="D2256" s="148">
        <v>160.06</v>
      </c>
      <c r="E2256" s="148">
        <v>31.49</v>
      </c>
      <c r="F2256" s="148">
        <v>191.55</v>
      </c>
      <c r="G2256" s="125">
        <v>9</v>
      </c>
    </row>
    <row r="2257" spans="1:7" s="125" customFormat="1" ht="30">
      <c r="A2257" s="145" t="s">
        <v>4859</v>
      </c>
      <c r="B2257" s="146" t="s">
        <v>4860</v>
      </c>
      <c r="C2257" s="147" t="s">
        <v>31</v>
      </c>
      <c r="D2257" s="148">
        <v>174.58</v>
      </c>
      <c r="E2257" s="148">
        <v>41.99</v>
      </c>
      <c r="F2257" s="148">
        <v>216.57</v>
      </c>
      <c r="G2257" s="125">
        <v>9</v>
      </c>
    </row>
    <row r="2258" spans="1:7" s="125" customFormat="1" ht="30">
      <c r="A2258" s="145" t="s">
        <v>4861</v>
      </c>
      <c r="B2258" s="146" t="s">
        <v>4862</v>
      </c>
      <c r="C2258" s="147" t="s">
        <v>31</v>
      </c>
      <c r="D2258" s="148">
        <v>235.68</v>
      </c>
      <c r="E2258" s="148">
        <v>41.99</v>
      </c>
      <c r="F2258" s="148">
        <v>277.67</v>
      </c>
      <c r="G2258" s="125">
        <v>9</v>
      </c>
    </row>
    <row r="2259" spans="1:7" s="125" customFormat="1">
      <c r="A2259" s="145" t="s">
        <v>4863</v>
      </c>
      <c r="B2259" s="146" t="s">
        <v>4864</v>
      </c>
      <c r="C2259" s="147" t="s">
        <v>31</v>
      </c>
      <c r="D2259" s="148">
        <v>31.55</v>
      </c>
      <c r="E2259" s="148">
        <v>2.1</v>
      </c>
      <c r="F2259" s="148">
        <v>33.65</v>
      </c>
      <c r="G2259" s="125">
        <v>9</v>
      </c>
    </row>
    <row r="2260" spans="1:7" s="125" customFormat="1">
      <c r="A2260" s="145" t="s">
        <v>4865</v>
      </c>
      <c r="B2260" s="146" t="s">
        <v>4866</v>
      </c>
      <c r="C2260" s="147" t="s">
        <v>31</v>
      </c>
      <c r="D2260" s="148">
        <v>50.58</v>
      </c>
      <c r="E2260" s="148">
        <v>2.1</v>
      </c>
      <c r="F2260" s="148">
        <v>52.68</v>
      </c>
      <c r="G2260" s="125">
        <v>9</v>
      </c>
    </row>
    <row r="2261" spans="1:7" s="125" customFormat="1">
      <c r="A2261" s="145" t="s">
        <v>4867</v>
      </c>
      <c r="B2261" s="146" t="s">
        <v>4868</v>
      </c>
      <c r="C2261" s="147" t="s">
        <v>31</v>
      </c>
      <c r="D2261" s="148">
        <v>70.12</v>
      </c>
      <c r="E2261" s="148">
        <v>2.1</v>
      </c>
      <c r="F2261" s="148">
        <v>72.22</v>
      </c>
      <c r="G2261" s="125">
        <v>9</v>
      </c>
    </row>
    <row r="2262" spans="1:7" s="125" customFormat="1">
      <c r="A2262" s="145" t="s">
        <v>4869</v>
      </c>
      <c r="B2262" s="146" t="s">
        <v>4870</v>
      </c>
      <c r="C2262" s="147" t="s">
        <v>31</v>
      </c>
      <c r="D2262" s="148">
        <v>100.17</v>
      </c>
      <c r="E2262" s="148">
        <v>2.1</v>
      </c>
      <c r="F2262" s="148">
        <v>102.27</v>
      </c>
      <c r="G2262" s="125">
        <v>9</v>
      </c>
    </row>
    <row r="2263" spans="1:7" s="125" customFormat="1">
      <c r="A2263" s="145" t="s">
        <v>4871</v>
      </c>
      <c r="B2263" s="146" t="s">
        <v>4872</v>
      </c>
      <c r="C2263" s="147" t="s">
        <v>31</v>
      </c>
      <c r="D2263" s="148">
        <v>119.64</v>
      </c>
      <c r="E2263" s="148">
        <v>2.1</v>
      </c>
      <c r="F2263" s="148">
        <v>121.74</v>
      </c>
      <c r="G2263" s="125">
        <v>9</v>
      </c>
    </row>
    <row r="2264" spans="1:7" s="125" customFormat="1">
      <c r="A2264" s="145" t="s">
        <v>4873</v>
      </c>
      <c r="B2264" s="146" t="s">
        <v>4874</v>
      </c>
      <c r="C2264" s="147" t="s">
        <v>31</v>
      </c>
      <c r="D2264" s="148">
        <v>161.43</v>
      </c>
      <c r="E2264" s="148">
        <v>2.1</v>
      </c>
      <c r="F2264" s="148">
        <v>163.53</v>
      </c>
      <c r="G2264" s="125">
        <v>9</v>
      </c>
    </row>
    <row r="2265" spans="1:7" s="125" customFormat="1">
      <c r="A2265" s="145" t="s">
        <v>4875</v>
      </c>
      <c r="B2265" s="146" t="s">
        <v>4876</v>
      </c>
      <c r="C2265" s="147" t="s">
        <v>31</v>
      </c>
      <c r="D2265" s="148">
        <v>194.27</v>
      </c>
      <c r="E2265" s="148">
        <v>2.1</v>
      </c>
      <c r="F2265" s="148">
        <v>196.37</v>
      </c>
      <c r="G2265" s="125">
        <v>9</v>
      </c>
    </row>
    <row r="2266" spans="1:7" s="125" customFormat="1">
      <c r="A2266" s="145" t="s">
        <v>4877</v>
      </c>
      <c r="B2266" s="146" t="s">
        <v>4878</v>
      </c>
      <c r="C2266" s="147"/>
      <c r="D2266" s="148"/>
      <c r="E2266" s="148"/>
      <c r="F2266" s="148"/>
      <c r="G2266" s="125">
        <v>5</v>
      </c>
    </row>
    <row r="2267" spans="1:7" s="125" customFormat="1">
      <c r="A2267" s="145" t="s">
        <v>4879</v>
      </c>
      <c r="B2267" s="146" t="s">
        <v>4880</v>
      </c>
      <c r="C2267" s="147" t="s">
        <v>24</v>
      </c>
      <c r="D2267" s="148">
        <v>7.84</v>
      </c>
      <c r="E2267" s="148">
        <v>10.5</v>
      </c>
      <c r="F2267" s="148">
        <v>18.34</v>
      </c>
      <c r="G2267" s="125">
        <v>9</v>
      </c>
    </row>
    <row r="2268" spans="1:7" s="125" customFormat="1">
      <c r="A2268" s="145" t="s">
        <v>4881</v>
      </c>
      <c r="B2268" s="146" t="s">
        <v>4882</v>
      </c>
      <c r="C2268" s="147" t="s">
        <v>24</v>
      </c>
      <c r="D2268" s="148">
        <v>9.98</v>
      </c>
      <c r="E2268" s="148">
        <v>10.5</v>
      </c>
      <c r="F2268" s="148">
        <v>20.48</v>
      </c>
      <c r="G2268" s="125">
        <v>9</v>
      </c>
    </row>
    <row r="2269" spans="1:7" s="125" customFormat="1">
      <c r="A2269" s="145" t="s">
        <v>4883</v>
      </c>
      <c r="B2269" s="146" t="s">
        <v>4884</v>
      </c>
      <c r="C2269" s="147" t="s">
        <v>24</v>
      </c>
      <c r="D2269" s="148">
        <v>12.91</v>
      </c>
      <c r="E2269" s="148">
        <v>10.5</v>
      </c>
      <c r="F2269" s="148">
        <v>23.41</v>
      </c>
      <c r="G2269" s="125">
        <v>9</v>
      </c>
    </row>
    <row r="2270" spans="1:7" s="125" customFormat="1">
      <c r="A2270" s="145" t="s">
        <v>4885</v>
      </c>
      <c r="B2270" s="146" t="s">
        <v>4886</v>
      </c>
      <c r="C2270" s="147" t="s">
        <v>24</v>
      </c>
      <c r="D2270" s="148">
        <v>15.96</v>
      </c>
      <c r="E2270" s="148">
        <v>10.5</v>
      </c>
      <c r="F2270" s="148">
        <v>26.46</v>
      </c>
      <c r="G2270" s="125">
        <v>9</v>
      </c>
    </row>
    <row r="2271" spans="1:7" s="125" customFormat="1">
      <c r="A2271" s="145" t="s">
        <v>4887</v>
      </c>
      <c r="B2271" s="146" t="s">
        <v>4888</v>
      </c>
      <c r="C2271" s="147" t="s">
        <v>24</v>
      </c>
      <c r="D2271" s="148">
        <v>15.22</v>
      </c>
      <c r="E2271" s="148">
        <v>10.5</v>
      </c>
      <c r="F2271" s="148">
        <v>25.72</v>
      </c>
      <c r="G2271" s="125">
        <v>9</v>
      </c>
    </row>
    <row r="2272" spans="1:7" s="125" customFormat="1">
      <c r="A2272" s="145" t="s">
        <v>4889</v>
      </c>
      <c r="B2272" s="146" t="s">
        <v>4890</v>
      </c>
      <c r="C2272" s="147" t="s">
        <v>24</v>
      </c>
      <c r="D2272" s="148">
        <v>20.28</v>
      </c>
      <c r="E2272" s="148">
        <v>10.5</v>
      </c>
      <c r="F2272" s="148">
        <v>30.78</v>
      </c>
      <c r="G2272" s="125">
        <v>9</v>
      </c>
    </row>
    <row r="2273" spans="1:7" s="125" customFormat="1">
      <c r="A2273" s="145" t="s">
        <v>4891</v>
      </c>
      <c r="B2273" s="146" t="s">
        <v>4892</v>
      </c>
      <c r="C2273" s="147" t="s">
        <v>24</v>
      </c>
      <c r="D2273" s="148">
        <v>12.63</v>
      </c>
      <c r="E2273" s="148">
        <v>10.5</v>
      </c>
      <c r="F2273" s="148">
        <v>23.13</v>
      </c>
      <c r="G2273" s="125">
        <v>9</v>
      </c>
    </row>
    <row r="2274" spans="1:7" s="125" customFormat="1">
      <c r="A2274" s="145" t="s">
        <v>4893</v>
      </c>
      <c r="B2274" s="146" t="s">
        <v>4894</v>
      </c>
      <c r="C2274" s="147" t="s">
        <v>24</v>
      </c>
      <c r="D2274" s="148">
        <v>17.440000000000001</v>
      </c>
      <c r="E2274" s="148">
        <v>10.5</v>
      </c>
      <c r="F2274" s="148">
        <v>27.94</v>
      </c>
      <c r="G2274" s="125">
        <v>9</v>
      </c>
    </row>
    <row r="2275" spans="1:7" s="125" customFormat="1">
      <c r="A2275" s="145" t="s">
        <v>4895</v>
      </c>
      <c r="B2275" s="146" t="s">
        <v>4896</v>
      </c>
      <c r="C2275" s="147" t="s">
        <v>24</v>
      </c>
      <c r="D2275" s="148">
        <v>20.14</v>
      </c>
      <c r="E2275" s="148">
        <v>10.5</v>
      </c>
      <c r="F2275" s="148">
        <v>30.64</v>
      </c>
      <c r="G2275" s="125">
        <v>9</v>
      </c>
    </row>
    <row r="2276" spans="1:7" s="125" customFormat="1">
      <c r="A2276" s="145" t="s">
        <v>4897</v>
      </c>
      <c r="B2276" s="146" t="s">
        <v>4898</v>
      </c>
      <c r="C2276" s="147" t="s">
        <v>24</v>
      </c>
      <c r="D2276" s="148">
        <v>19.93</v>
      </c>
      <c r="E2276" s="148">
        <v>10.5</v>
      </c>
      <c r="F2276" s="148">
        <v>30.43</v>
      </c>
      <c r="G2276" s="125">
        <v>9</v>
      </c>
    </row>
    <row r="2277" spans="1:7" s="125" customFormat="1">
      <c r="A2277" s="145" t="s">
        <v>4899</v>
      </c>
      <c r="B2277" s="146" t="s">
        <v>4900</v>
      </c>
      <c r="C2277" s="147" t="s">
        <v>24</v>
      </c>
      <c r="D2277" s="148">
        <v>26.08</v>
      </c>
      <c r="E2277" s="148">
        <v>10.5</v>
      </c>
      <c r="F2277" s="148">
        <v>36.58</v>
      </c>
      <c r="G2277" s="125">
        <v>9</v>
      </c>
    </row>
    <row r="2278" spans="1:7" s="125" customFormat="1">
      <c r="A2278" s="145" t="s">
        <v>4901</v>
      </c>
      <c r="B2278" s="146" t="s">
        <v>4902</v>
      </c>
      <c r="C2278" s="147" t="s">
        <v>24</v>
      </c>
      <c r="D2278" s="148">
        <v>34.979999999999997</v>
      </c>
      <c r="E2278" s="148">
        <v>10.5</v>
      </c>
      <c r="F2278" s="148">
        <v>45.48</v>
      </c>
      <c r="G2278" s="125">
        <v>9</v>
      </c>
    </row>
    <row r="2279" spans="1:7" s="125" customFormat="1">
      <c r="A2279" s="145" t="s">
        <v>4903</v>
      </c>
      <c r="B2279" s="146" t="s">
        <v>4904</v>
      </c>
      <c r="C2279" s="147" t="s">
        <v>24</v>
      </c>
      <c r="D2279" s="148">
        <v>15.28</v>
      </c>
      <c r="E2279" s="148">
        <v>10.5</v>
      </c>
      <c r="F2279" s="148">
        <v>25.78</v>
      </c>
      <c r="G2279" s="125">
        <v>9</v>
      </c>
    </row>
    <row r="2280" spans="1:7" s="125" customFormat="1">
      <c r="A2280" s="145" t="s">
        <v>4905</v>
      </c>
      <c r="B2280" s="146" t="s">
        <v>4906</v>
      </c>
      <c r="C2280" s="147" t="s">
        <v>24</v>
      </c>
      <c r="D2280" s="148">
        <v>18.850000000000001</v>
      </c>
      <c r="E2280" s="148">
        <v>10.5</v>
      </c>
      <c r="F2280" s="148">
        <v>29.35</v>
      </c>
      <c r="G2280" s="125">
        <v>9</v>
      </c>
    </row>
    <row r="2281" spans="1:7" s="125" customFormat="1">
      <c r="A2281" s="145" t="s">
        <v>4907</v>
      </c>
      <c r="B2281" s="146" t="s">
        <v>4908</v>
      </c>
      <c r="C2281" s="147" t="s">
        <v>24</v>
      </c>
      <c r="D2281" s="148">
        <v>24.45</v>
      </c>
      <c r="E2281" s="148">
        <v>10.5</v>
      </c>
      <c r="F2281" s="148">
        <v>34.950000000000003</v>
      </c>
      <c r="G2281" s="125">
        <v>9</v>
      </c>
    </row>
    <row r="2282" spans="1:7" s="125" customFormat="1">
      <c r="A2282" s="145" t="s">
        <v>4909</v>
      </c>
      <c r="B2282" s="146" t="s">
        <v>4910</v>
      </c>
      <c r="C2282" s="147" t="s">
        <v>24</v>
      </c>
      <c r="D2282" s="148">
        <v>28.89</v>
      </c>
      <c r="E2282" s="148">
        <v>10.5</v>
      </c>
      <c r="F2282" s="148">
        <v>39.39</v>
      </c>
      <c r="G2282" s="125">
        <v>9</v>
      </c>
    </row>
    <row r="2283" spans="1:7" s="125" customFormat="1">
      <c r="A2283" s="145" t="s">
        <v>4911</v>
      </c>
      <c r="B2283" s="146" t="s">
        <v>4912</v>
      </c>
      <c r="C2283" s="147" t="s">
        <v>24</v>
      </c>
      <c r="D2283" s="148">
        <v>37.01</v>
      </c>
      <c r="E2283" s="148">
        <v>14.69</v>
      </c>
      <c r="F2283" s="148">
        <v>51.7</v>
      </c>
      <c r="G2283" s="125">
        <v>9</v>
      </c>
    </row>
    <row r="2284" spans="1:7" s="125" customFormat="1">
      <c r="A2284" s="145" t="s">
        <v>4913</v>
      </c>
      <c r="B2284" s="146" t="s">
        <v>4914</v>
      </c>
      <c r="C2284" s="147" t="s">
        <v>24</v>
      </c>
      <c r="D2284" s="148">
        <v>45.28</v>
      </c>
      <c r="E2284" s="148">
        <v>14.69</v>
      </c>
      <c r="F2284" s="148">
        <v>59.97</v>
      </c>
      <c r="G2284" s="125">
        <v>9</v>
      </c>
    </row>
    <row r="2285" spans="1:7" s="125" customFormat="1">
      <c r="A2285" s="145" t="s">
        <v>4915</v>
      </c>
      <c r="B2285" s="146" t="s">
        <v>4916</v>
      </c>
      <c r="C2285" s="147" t="s">
        <v>24</v>
      </c>
      <c r="D2285" s="148">
        <v>54.57</v>
      </c>
      <c r="E2285" s="148">
        <v>14.69</v>
      </c>
      <c r="F2285" s="148">
        <v>69.260000000000005</v>
      </c>
      <c r="G2285" s="125">
        <v>9</v>
      </c>
    </row>
    <row r="2286" spans="1:7" s="125" customFormat="1">
      <c r="A2286" s="145" t="s">
        <v>4917</v>
      </c>
      <c r="B2286" s="146" t="s">
        <v>4918</v>
      </c>
      <c r="C2286" s="147"/>
      <c r="D2286" s="148"/>
      <c r="E2286" s="148"/>
      <c r="F2286" s="148"/>
      <c r="G2286" s="125">
        <v>2</v>
      </c>
    </row>
    <row r="2287" spans="1:7" s="125" customFormat="1">
      <c r="A2287" s="145" t="s">
        <v>4919</v>
      </c>
      <c r="B2287" s="146" t="s">
        <v>4920</v>
      </c>
      <c r="C2287" s="147"/>
      <c r="D2287" s="148"/>
      <c r="E2287" s="148"/>
      <c r="F2287" s="148"/>
      <c r="G2287" s="125">
        <v>5</v>
      </c>
    </row>
    <row r="2288" spans="1:7" s="125" customFormat="1">
      <c r="A2288" s="145" t="s">
        <v>4921</v>
      </c>
      <c r="B2288" s="146" t="s">
        <v>4922</v>
      </c>
      <c r="C2288" s="147" t="s">
        <v>31</v>
      </c>
      <c r="D2288" s="148">
        <v>1.63</v>
      </c>
      <c r="E2288" s="148">
        <v>1.68</v>
      </c>
      <c r="F2288" s="148">
        <v>3.31</v>
      </c>
      <c r="G2288" s="125">
        <v>9</v>
      </c>
    </row>
    <row r="2289" spans="1:7" s="125" customFormat="1">
      <c r="A2289" s="145" t="s">
        <v>114</v>
      </c>
      <c r="B2289" s="146" t="s">
        <v>4923</v>
      </c>
      <c r="C2289" s="147" t="s">
        <v>31</v>
      </c>
      <c r="D2289" s="148">
        <v>2.54</v>
      </c>
      <c r="E2289" s="148">
        <v>1.68</v>
      </c>
      <c r="F2289" s="148">
        <v>4.22</v>
      </c>
      <c r="G2289" s="125">
        <v>9</v>
      </c>
    </row>
    <row r="2290" spans="1:7" s="125" customFormat="1">
      <c r="A2290" s="145" t="s">
        <v>4924</v>
      </c>
      <c r="B2290" s="146" t="s">
        <v>4925</v>
      </c>
      <c r="C2290" s="147" t="s">
        <v>31</v>
      </c>
      <c r="D2290" s="148">
        <v>4.03</v>
      </c>
      <c r="E2290" s="148">
        <v>2.52</v>
      </c>
      <c r="F2290" s="148">
        <v>6.55</v>
      </c>
      <c r="G2290" s="125">
        <v>9</v>
      </c>
    </row>
    <row r="2291" spans="1:7" s="125" customFormat="1">
      <c r="A2291" s="145" t="s">
        <v>4926</v>
      </c>
      <c r="B2291" s="146" t="s">
        <v>4927</v>
      </c>
      <c r="C2291" s="147" t="s">
        <v>31</v>
      </c>
      <c r="D2291" s="148">
        <v>6.54</v>
      </c>
      <c r="E2291" s="148">
        <v>2.94</v>
      </c>
      <c r="F2291" s="148">
        <v>9.48</v>
      </c>
      <c r="G2291" s="125">
        <v>9</v>
      </c>
    </row>
    <row r="2292" spans="1:7" s="125" customFormat="1">
      <c r="A2292" s="145" t="s">
        <v>4928</v>
      </c>
      <c r="B2292" s="146" t="s">
        <v>4929</v>
      </c>
      <c r="C2292" s="147" t="s">
        <v>31</v>
      </c>
      <c r="D2292" s="148">
        <v>11.09</v>
      </c>
      <c r="E2292" s="148">
        <v>3.36</v>
      </c>
      <c r="F2292" s="148">
        <v>14.45</v>
      </c>
      <c r="G2292" s="125">
        <v>9</v>
      </c>
    </row>
    <row r="2293" spans="1:7" s="125" customFormat="1">
      <c r="A2293" s="145" t="s">
        <v>4930</v>
      </c>
      <c r="B2293" s="146" t="s">
        <v>4931</v>
      </c>
      <c r="C2293" s="147"/>
      <c r="D2293" s="148"/>
      <c r="E2293" s="148"/>
      <c r="F2293" s="148"/>
      <c r="G2293" s="125">
        <v>5</v>
      </c>
    </row>
    <row r="2294" spans="1:7" s="125" customFormat="1" ht="30">
      <c r="A2294" s="145" t="s">
        <v>4932</v>
      </c>
      <c r="B2294" s="146" t="s">
        <v>4933</v>
      </c>
      <c r="C2294" s="147" t="s">
        <v>31</v>
      </c>
      <c r="D2294" s="148">
        <v>1.6</v>
      </c>
      <c r="E2294" s="148">
        <v>1.68</v>
      </c>
      <c r="F2294" s="148">
        <v>3.28</v>
      </c>
      <c r="G2294" s="125">
        <v>9</v>
      </c>
    </row>
    <row r="2295" spans="1:7" s="125" customFormat="1" ht="30">
      <c r="A2295" s="145" t="s">
        <v>4934</v>
      </c>
      <c r="B2295" s="146" t="s">
        <v>4935</v>
      </c>
      <c r="C2295" s="147" t="s">
        <v>31</v>
      </c>
      <c r="D2295" s="148">
        <v>2.68</v>
      </c>
      <c r="E2295" s="148">
        <v>2.1</v>
      </c>
      <c r="F2295" s="148">
        <v>4.78</v>
      </c>
      <c r="G2295" s="125">
        <v>9</v>
      </c>
    </row>
    <row r="2296" spans="1:7" s="125" customFormat="1" ht="30">
      <c r="A2296" s="145" t="s">
        <v>4936</v>
      </c>
      <c r="B2296" s="146" t="s">
        <v>4937</v>
      </c>
      <c r="C2296" s="147" t="s">
        <v>31</v>
      </c>
      <c r="D2296" s="148">
        <v>4.2300000000000004</v>
      </c>
      <c r="E2296" s="148">
        <v>2.52</v>
      </c>
      <c r="F2296" s="148">
        <v>6.75</v>
      </c>
      <c r="G2296" s="125">
        <v>9</v>
      </c>
    </row>
    <row r="2297" spans="1:7" s="125" customFormat="1" ht="30">
      <c r="A2297" s="145" t="s">
        <v>4938</v>
      </c>
      <c r="B2297" s="146" t="s">
        <v>4939</v>
      </c>
      <c r="C2297" s="147" t="s">
        <v>31</v>
      </c>
      <c r="D2297" s="148">
        <v>6.3</v>
      </c>
      <c r="E2297" s="148">
        <v>2.94</v>
      </c>
      <c r="F2297" s="148">
        <v>9.24</v>
      </c>
      <c r="G2297" s="125">
        <v>9</v>
      </c>
    </row>
    <row r="2298" spans="1:7" s="125" customFormat="1" ht="30">
      <c r="A2298" s="145" t="s">
        <v>4940</v>
      </c>
      <c r="B2298" s="146" t="s">
        <v>4941</v>
      </c>
      <c r="C2298" s="147" t="s">
        <v>31</v>
      </c>
      <c r="D2298" s="148">
        <v>9.8000000000000007</v>
      </c>
      <c r="E2298" s="148">
        <v>3.36</v>
      </c>
      <c r="F2298" s="148">
        <v>13.16</v>
      </c>
      <c r="G2298" s="125">
        <v>9</v>
      </c>
    </row>
    <row r="2299" spans="1:7" s="125" customFormat="1">
      <c r="A2299" s="145" t="s">
        <v>4942</v>
      </c>
      <c r="B2299" s="146" t="s">
        <v>4943</v>
      </c>
      <c r="C2299" s="147"/>
      <c r="D2299" s="148"/>
      <c r="E2299" s="148"/>
      <c r="F2299" s="148"/>
      <c r="G2299" s="125">
        <v>5</v>
      </c>
    </row>
    <row r="2300" spans="1:7" s="125" customFormat="1">
      <c r="A2300" s="145" t="s">
        <v>4944</v>
      </c>
      <c r="B2300" s="146" t="s">
        <v>4945</v>
      </c>
      <c r="C2300" s="147" t="s">
        <v>31</v>
      </c>
      <c r="D2300" s="148">
        <v>8.77</v>
      </c>
      <c r="E2300" s="148">
        <v>2.1</v>
      </c>
      <c r="F2300" s="148">
        <v>10.87</v>
      </c>
      <c r="G2300" s="125">
        <v>9</v>
      </c>
    </row>
    <row r="2301" spans="1:7" s="125" customFormat="1">
      <c r="A2301" s="145" t="s">
        <v>4946</v>
      </c>
      <c r="B2301" s="146" t="s">
        <v>4947</v>
      </c>
      <c r="C2301" s="147" t="s">
        <v>31</v>
      </c>
      <c r="D2301" s="148">
        <v>14.83</v>
      </c>
      <c r="E2301" s="148">
        <v>2.1</v>
      </c>
      <c r="F2301" s="148">
        <v>16.93</v>
      </c>
      <c r="G2301" s="125">
        <v>9</v>
      </c>
    </row>
    <row r="2302" spans="1:7" s="125" customFormat="1">
      <c r="A2302" s="145" t="s">
        <v>4948</v>
      </c>
      <c r="B2302" s="146" t="s">
        <v>4949</v>
      </c>
      <c r="C2302" s="147" t="s">
        <v>31</v>
      </c>
      <c r="D2302" s="148">
        <v>20.52</v>
      </c>
      <c r="E2302" s="148">
        <v>4.2</v>
      </c>
      <c r="F2302" s="148">
        <v>24.72</v>
      </c>
      <c r="G2302" s="125">
        <v>9</v>
      </c>
    </row>
    <row r="2303" spans="1:7" s="125" customFormat="1">
      <c r="A2303" s="145" t="s">
        <v>4950</v>
      </c>
      <c r="B2303" s="146" t="s">
        <v>4951</v>
      </c>
      <c r="C2303" s="147" t="s">
        <v>31</v>
      </c>
      <c r="D2303" s="148">
        <v>29.76</v>
      </c>
      <c r="E2303" s="148">
        <v>6.3</v>
      </c>
      <c r="F2303" s="148">
        <v>36.06</v>
      </c>
      <c r="G2303" s="125">
        <v>9</v>
      </c>
    </row>
    <row r="2304" spans="1:7" s="125" customFormat="1">
      <c r="A2304" s="145" t="s">
        <v>4952</v>
      </c>
      <c r="B2304" s="146" t="s">
        <v>4953</v>
      </c>
      <c r="C2304" s="147" t="s">
        <v>31</v>
      </c>
      <c r="D2304" s="148">
        <v>45.96</v>
      </c>
      <c r="E2304" s="148">
        <v>8.4</v>
      </c>
      <c r="F2304" s="148">
        <v>54.36</v>
      </c>
      <c r="G2304" s="125">
        <v>9</v>
      </c>
    </row>
    <row r="2305" spans="1:7" s="125" customFormat="1">
      <c r="A2305" s="145" t="s">
        <v>4954</v>
      </c>
      <c r="B2305" s="146" t="s">
        <v>4955</v>
      </c>
      <c r="C2305" s="147" t="s">
        <v>31</v>
      </c>
      <c r="D2305" s="148">
        <v>58.94</v>
      </c>
      <c r="E2305" s="148">
        <v>10.5</v>
      </c>
      <c r="F2305" s="148">
        <v>69.44</v>
      </c>
      <c r="G2305" s="125">
        <v>9</v>
      </c>
    </row>
    <row r="2306" spans="1:7" s="125" customFormat="1">
      <c r="A2306" s="145" t="s">
        <v>4956</v>
      </c>
      <c r="B2306" s="146" t="s">
        <v>4957</v>
      </c>
      <c r="C2306" s="147" t="s">
        <v>31</v>
      </c>
      <c r="D2306" s="148">
        <v>92.99</v>
      </c>
      <c r="E2306" s="148">
        <v>12.6</v>
      </c>
      <c r="F2306" s="148">
        <v>105.59</v>
      </c>
      <c r="G2306" s="125">
        <v>9</v>
      </c>
    </row>
    <row r="2307" spans="1:7" s="125" customFormat="1">
      <c r="A2307" s="145" t="s">
        <v>4958</v>
      </c>
      <c r="B2307" s="146" t="s">
        <v>4959</v>
      </c>
      <c r="C2307" s="147" t="s">
        <v>31</v>
      </c>
      <c r="D2307" s="148">
        <v>184.57</v>
      </c>
      <c r="E2307" s="148">
        <v>18.899999999999999</v>
      </c>
      <c r="F2307" s="148">
        <v>203.47</v>
      </c>
      <c r="G2307" s="125">
        <v>9</v>
      </c>
    </row>
    <row r="2308" spans="1:7" s="125" customFormat="1">
      <c r="A2308" s="145" t="s">
        <v>4960</v>
      </c>
      <c r="B2308" s="146" t="s">
        <v>4961</v>
      </c>
      <c r="C2308" s="147"/>
      <c r="D2308" s="148"/>
      <c r="E2308" s="148"/>
      <c r="F2308" s="148"/>
      <c r="G2308" s="125">
        <v>5</v>
      </c>
    </row>
    <row r="2309" spans="1:7" s="125" customFormat="1" ht="30">
      <c r="A2309" s="145" t="s">
        <v>4962</v>
      </c>
      <c r="B2309" s="146" t="s">
        <v>4963</v>
      </c>
      <c r="C2309" s="147" t="s">
        <v>31</v>
      </c>
      <c r="D2309" s="148">
        <v>215.22</v>
      </c>
      <c r="E2309" s="148">
        <v>37.75</v>
      </c>
      <c r="F2309" s="148">
        <v>252.97</v>
      </c>
      <c r="G2309" s="125">
        <v>9</v>
      </c>
    </row>
    <row r="2310" spans="1:7" s="125" customFormat="1">
      <c r="A2310" s="145" t="s">
        <v>4964</v>
      </c>
      <c r="B2310" s="146" t="s">
        <v>4965</v>
      </c>
      <c r="C2310" s="147"/>
      <c r="D2310" s="148"/>
      <c r="E2310" s="148"/>
      <c r="F2310" s="148"/>
      <c r="G2310" s="125">
        <v>5</v>
      </c>
    </row>
    <row r="2311" spans="1:7" s="125" customFormat="1">
      <c r="A2311" s="145" t="s">
        <v>4966</v>
      </c>
      <c r="B2311" s="146" t="s">
        <v>4967</v>
      </c>
      <c r="C2311" s="147" t="s">
        <v>31</v>
      </c>
      <c r="D2311" s="148">
        <v>57.38</v>
      </c>
      <c r="E2311" s="148">
        <v>22.65</v>
      </c>
      <c r="F2311" s="148">
        <v>80.03</v>
      </c>
      <c r="G2311" s="125">
        <v>9</v>
      </c>
    </row>
    <row r="2312" spans="1:7" s="125" customFormat="1">
      <c r="A2312" s="145" t="s">
        <v>4968</v>
      </c>
      <c r="B2312" s="146" t="s">
        <v>4969</v>
      </c>
      <c r="C2312" s="147" t="s">
        <v>31</v>
      </c>
      <c r="D2312" s="148">
        <v>75.709999999999994</v>
      </c>
      <c r="E2312" s="148">
        <v>27.26</v>
      </c>
      <c r="F2312" s="148">
        <v>102.97</v>
      </c>
      <c r="G2312" s="125">
        <v>9</v>
      </c>
    </row>
    <row r="2313" spans="1:7" s="125" customFormat="1">
      <c r="A2313" s="145" t="s">
        <v>4970</v>
      </c>
      <c r="B2313" s="146" t="s">
        <v>4971</v>
      </c>
      <c r="C2313" s="147" t="s">
        <v>31</v>
      </c>
      <c r="D2313" s="148">
        <v>96.83</v>
      </c>
      <c r="E2313" s="148">
        <v>37.75</v>
      </c>
      <c r="F2313" s="148">
        <v>134.58000000000001</v>
      </c>
      <c r="G2313" s="125">
        <v>9</v>
      </c>
    </row>
    <row r="2314" spans="1:7" s="125" customFormat="1" ht="30">
      <c r="A2314" s="145" t="s">
        <v>4972</v>
      </c>
      <c r="B2314" s="146" t="s">
        <v>4973</v>
      </c>
      <c r="C2314" s="147" t="s">
        <v>31</v>
      </c>
      <c r="D2314" s="148">
        <v>195.01</v>
      </c>
      <c r="E2314" s="148">
        <v>45.29</v>
      </c>
      <c r="F2314" s="148">
        <v>240.3</v>
      </c>
      <c r="G2314" s="125">
        <v>9</v>
      </c>
    </row>
    <row r="2315" spans="1:7" s="125" customFormat="1">
      <c r="A2315" s="145" t="s">
        <v>4974</v>
      </c>
      <c r="B2315" s="146" t="s">
        <v>4975</v>
      </c>
      <c r="C2315" s="147"/>
      <c r="D2315" s="148"/>
      <c r="E2315" s="148"/>
      <c r="F2315" s="148"/>
      <c r="G2315" s="125">
        <v>5</v>
      </c>
    </row>
    <row r="2316" spans="1:7" s="125" customFormat="1">
      <c r="A2316" s="145" t="s">
        <v>4976</v>
      </c>
      <c r="B2316" s="146" t="s">
        <v>4977</v>
      </c>
      <c r="C2316" s="147" t="s">
        <v>24</v>
      </c>
      <c r="D2316" s="148">
        <v>7.21</v>
      </c>
      <c r="E2316" s="148">
        <v>4.2</v>
      </c>
      <c r="F2316" s="148">
        <v>11.41</v>
      </c>
      <c r="G2316" s="125">
        <v>9</v>
      </c>
    </row>
    <row r="2317" spans="1:7" s="125" customFormat="1">
      <c r="A2317" s="145" t="s">
        <v>4978</v>
      </c>
      <c r="B2317" s="146" t="s">
        <v>4979</v>
      </c>
      <c r="C2317" s="147" t="s">
        <v>24</v>
      </c>
      <c r="D2317" s="148">
        <v>5.01</v>
      </c>
      <c r="E2317" s="148">
        <v>4.2</v>
      </c>
      <c r="F2317" s="148">
        <v>9.2100000000000009</v>
      </c>
      <c r="G2317" s="125">
        <v>9</v>
      </c>
    </row>
    <row r="2318" spans="1:7" s="125" customFormat="1">
      <c r="A2318" s="145" t="s">
        <v>4980</v>
      </c>
      <c r="B2318" s="146" t="s">
        <v>4981</v>
      </c>
      <c r="C2318" s="147" t="s">
        <v>24</v>
      </c>
      <c r="D2318" s="148">
        <v>10.52</v>
      </c>
      <c r="E2318" s="148">
        <v>4.2</v>
      </c>
      <c r="F2318" s="148">
        <v>14.72</v>
      </c>
      <c r="G2318" s="125">
        <v>9</v>
      </c>
    </row>
    <row r="2319" spans="1:7" s="125" customFormat="1">
      <c r="A2319" s="145" t="s">
        <v>4982</v>
      </c>
      <c r="B2319" s="146" t="s">
        <v>4983</v>
      </c>
      <c r="C2319" s="147" t="s">
        <v>24</v>
      </c>
      <c r="D2319" s="148">
        <v>10.29</v>
      </c>
      <c r="E2319" s="148">
        <v>4.2</v>
      </c>
      <c r="F2319" s="148">
        <v>14.49</v>
      </c>
      <c r="G2319" s="125">
        <v>9</v>
      </c>
    </row>
    <row r="2320" spans="1:7" s="125" customFormat="1">
      <c r="A2320" s="145" t="s">
        <v>4984</v>
      </c>
      <c r="B2320" s="146" t="s">
        <v>4985</v>
      </c>
      <c r="C2320" s="147" t="s">
        <v>24</v>
      </c>
      <c r="D2320" s="148">
        <v>15.01</v>
      </c>
      <c r="E2320" s="148">
        <v>4.2</v>
      </c>
      <c r="F2320" s="148">
        <v>19.21</v>
      </c>
      <c r="G2320" s="125">
        <v>9</v>
      </c>
    </row>
    <row r="2321" spans="1:7" s="125" customFormat="1">
      <c r="A2321" s="145" t="s">
        <v>4986</v>
      </c>
      <c r="B2321" s="146" t="s">
        <v>4987</v>
      </c>
      <c r="C2321" s="147" t="s">
        <v>24</v>
      </c>
      <c r="D2321" s="148">
        <v>16.489999999999998</v>
      </c>
      <c r="E2321" s="148">
        <v>4.2</v>
      </c>
      <c r="F2321" s="148">
        <v>20.69</v>
      </c>
      <c r="G2321" s="125">
        <v>9</v>
      </c>
    </row>
    <row r="2322" spans="1:7" s="125" customFormat="1">
      <c r="A2322" s="145" t="s">
        <v>4988</v>
      </c>
      <c r="B2322" s="146" t="s">
        <v>4989</v>
      </c>
      <c r="C2322" s="147" t="s">
        <v>24</v>
      </c>
      <c r="D2322" s="148">
        <v>21.61</v>
      </c>
      <c r="E2322" s="148">
        <v>4.2</v>
      </c>
      <c r="F2322" s="148">
        <v>25.81</v>
      </c>
      <c r="G2322" s="125">
        <v>9</v>
      </c>
    </row>
    <row r="2323" spans="1:7" s="125" customFormat="1">
      <c r="A2323" s="145" t="s">
        <v>4990</v>
      </c>
      <c r="B2323" s="146" t="s">
        <v>4991</v>
      </c>
      <c r="C2323" s="147" t="s">
        <v>24</v>
      </c>
      <c r="D2323" s="148">
        <v>25.54</v>
      </c>
      <c r="E2323" s="148">
        <v>4.2</v>
      </c>
      <c r="F2323" s="148">
        <v>29.74</v>
      </c>
      <c r="G2323" s="125">
        <v>9</v>
      </c>
    </row>
    <row r="2324" spans="1:7" s="125" customFormat="1">
      <c r="A2324" s="145" t="s">
        <v>4992</v>
      </c>
      <c r="B2324" s="146" t="s">
        <v>4993</v>
      </c>
      <c r="C2324" s="147"/>
      <c r="D2324" s="148"/>
      <c r="E2324" s="148"/>
      <c r="F2324" s="148"/>
      <c r="G2324" s="125">
        <v>5</v>
      </c>
    </row>
    <row r="2325" spans="1:7" s="125" customFormat="1">
      <c r="A2325" s="145" t="s">
        <v>4994</v>
      </c>
      <c r="B2325" s="146" t="s">
        <v>4995</v>
      </c>
      <c r="C2325" s="147" t="s">
        <v>24</v>
      </c>
      <c r="D2325" s="148">
        <v>0.87</v>
      </c>
      <c r="E2325" s="148">
        <v>3.36</v>
      </c>
      <c r="F2325" s="148">
        <v>4.2300000000000004</v>
      </c>
      <c r="G2325" s="125">
        <v>9</v>
      </c>
    </row>
    <row r="2326" spans="1:7" s="125" customFormat="1">
      <c r="A2326" s="145" t="s">
        <v>4996</v>
      </c>
      <c r="B2326" s="146" t="s">
        <v>4997</v>
      </c>
      <c r="C2326" s="147" t="s">
        <v>24</v>
      </c>
      <c r="D2326" s="148">
        <v>5.42</v>
      </c>
      <c r="E2326" s="148">
        <v>6.3</v>
      </c>
      <c r="F2326" s="148">
        <v>11.72</v>
      </c>
      <c r="G2326" s="125">
        <v>9</v>
      </c>
    </row>
    <row r="2327" spans="1:7" s="125" customFormat="1">
      <c r="A2327" s="145" t="s">
        <v>4998</v>
      </c>
      <c r="B2327" s="146" t="s">
        <v>4999</v>
      </c>
      <c r="C2327" s="147" t="s">
        <v>24</v>
      </c>
      <c r="D2327" s="148">
        <v>7.69</v>
      </c>
      <c r="E2327" s="148">
        <v>6.3</v>
      </c>
      <c r="F2327" s="148">
        <v>13.99</v>
      </c>
      <c r="G2327" s="125">
        <v>9</v>
      </c>
    </row>
    <row r="2328" spans="1:7" s="125" customFormat="1">
      <c r="A2328" s="145" t="s">
        <v>5000</v>
      </c>
      <c r="B2328" s="146" t="s">
        <v>5001</v>
      </c>
      <c r="C2328" s="147" t="s">
        <v>24</v>
      </c>
      <c r="D2328" s="148">
        <v>8.0500000000000007</v>
      </c>
      <c r="E2328" s="148">
        <v>6.3</v>
      </c>
      <c r="F2328" s="148">
        <v>14.35</v>
      </c>
      <c r="G2328" s="125">
        <v>9</v>
      </c>
    </row>
    <row r="2329" spans="1:7" s="125" customFormat="1">
      <c r="A2329" s="145" t="s">
        <v>5002</v>
      </c>
      <c r="B2329" s="146" t="s">
        <v>5003</v>
      </c>
      <c r="C2329" s="147" t="s">
        <v>24</v>
      </c>
      <c r="D2329" s="148">
        <v>8.6199999999999992</v>
      </c>
      <c r="E2329" s="148">
        <v>6.3</v>
      </c>
      <c r="F2329" s="148">
        <v>14.92</v>
      </c>
      <c r="G2329" s="125">
        <v>9</v>
      </c>
    </row>
    <row r="2330" spans="1:7" s="125" customFormat="1">
      <c r="A2330" s="145" t="s">
        <v>5004</v>
      </c>
      <c r="B2330" s="146" t="s">
        <v>5005</v>
      </c>
      <c r="C2330" s="147" t="s">
        <v>24</v>
      </c>
      <c r="D2330" s="148">
        <v>13.6</v>
      </c>
      <c r="E2330" s="148">
        <v>6.3</v>
      </c>
      <c r="F2330" s="148">
        <v>19.899999999999999</v>
      </c>
      <c r="G2330" s="125">
        <v>9</v>
      </c>
    </row>
    <row r="2331" spans="1:7" s="125" customFormat="1">
      <c r="A2331" s="145" t="s">
        <v>5006</v>
      </c>
      <c r="B2331" s="146" t="s">
        <v>5007</v>
      </c>
      <c r="C2331" s="147" t="s">
        <v>24</v>
      </c>
      <c r="D2331" s="148">
        <v>13.32</v>
      </c>
      <c r="E2331" s="148">
        <v>6.3</v>
      </c>
      <c r="F2331" s="148">
        <v>19.62</v>
      </c>
      <c r="G2331" s="125">
        <v>9</v>
      </c>
    </row>
    <row r="2332" spans="1:7" s="125" customFormat="1">
      <c r="A2332" s="145" t="s">
        <v>5008</v>
      </c>
      <c r="B2332" s="146" t="s">
        <v>5009</v>
      </c>
      <c r="C2332" s="147" t="s">
        <v>24</v>
      </c>
      <c r="D2332" s="148">
        <v>20.91</v>
      </c>
      <c r="E2332" s="148">
        <v>6.3</v>
      </c>
      <c r="F2332" s="148">
        <v>27.21</v>
      </c>
      <c r="G2332" s="125">
        <v>9</v>
      </c>
    </row>
    <row r="2333" spans="1:7" s="125" customFormat="1">
      <c r="A2333" s="145" t="s">
        <v>5010</v>
      </c>
      <c r="B2333" s="146" t="s">
        <v>5011</v>
      </c>
      <c r="C2333" s="147" t="s">
        <v>24</v>
      </c>
      <c r="D2333" s="148">
        <v>27.91</v>
      </c>
      <c r="E2333" s="148">
        <v>8.4</v>
      </c>
      <c r="F2333" s="148">
        <v>36.31</v>
      </c>
      <c r="G2333" s="125">
        <v>9</v>
      </c>
    </row>
    <row r="2334" spans="1:7" s="125" customFormat="1">
      <c r="A2334" s="145" t="s">
        <v>5012</v>
      </c>
      <c r="B2334" s="146" t="s">
        <v>5013</v>
      </c>
      <c r="C2334" s="147" t="s">
        <v>24</v>
      </c>
      <c r="D2334" s="148">
        <v>29.1</v>
      </c>
      <c r="E2334" s="148">
        <v>8.4</v>
      </c>
      <c r="F2334" s="148">
        <v>37.5</v>
      </c>
      <c r="G2334" s="125">
        <v>9</v>
      </c>
    </row>
    <row r="2335" spans="1:7" s="125" customFormat="1">
      <c r="A2335" s="145" t="s">
        <v>5014</v>
      </c>
      <c r="B2335" s="146" t="s">
        <v>5015</v>
      </c>
      <c r="C2335" s="147" t="s">
        <v>24</v>
      </c>
      <c r="D2335" s="148">
        <v>40.380000000000003</v>
      </c>
      <c r="E2335" s="148">
        <v>8.4</v>
      </c>
      <c r="F2335" s="148">
        <v>48.78</v>
      </c>
      <c r="G2335" s="125">
        <v>9</v>
      </c>
    </row>
    <row r="2336" spans="1:7" s="125" customFormat="1">
      <c r="A2336" s="145" t="s">
        <v>5016</v>
      </c>
      <c r="B2336" s="146" t="s">
        <v>5017</v>
      </c>
      <c r="C2336" s="147" t="s">
        <v>24</v>
      </c>
      <c r="D2336" s="148">
        <v>42.07</v>
      </c>
      <c r="E2336" s="148">
        <v>8.4</v>
      </c>
      <c r="F2336" s="148">
        <v>50.47</v>
      </c>
      <c r="G2336" s="125">
        <v>9</v>
      </c>
    </row>
    <row r="2337" spans="1:7" s="125" customFormat="1">
      <c r="A2337" s="145" t="s">
        <v>5018</v>
      </c>
      <c r="B2337" s="146" t="s">
        <v>5019</v>
      </c>
      <c r="C2337" s="147"/>
      <c r="D2337" s="148"/>
      <c r="E2337" s="148"/>
      <c r="F2337" s="148"/>
      <c r="G2337" s="125">
        <v>5</v>
      </c>
    </row>
    <row r="2338" spans="1:7" s="125" customFormat="1" ht="30">
      <c r="A2338" s="145" t="s">
        <v>5020</v>
      </c>
      <c r="B2338" s="146" t="s">
        <v>5021</v>
      </c>
      <c r="C2338" s="147" t="s">
        <v>31</v>
      </c>
      <c r="D2338" s="148">
        <v>6.01</v>
      </c>
      <c r="E2338" s="148">
        <v>6.3</v>
      </c>
      <c r="F2338" s="148">
        <v>12.31</v>
      </c>
      <c r="G2338" s="125">
        <v>9</v>
      </c>
    </row>
    <row r="2339" spans="1:7" s="125" customFormat="1" ht="30">
      <c r="A2339" s="145" t="s">
        <v>5022</v>
      </c>
      <c r="B2339" s="146" t="s">
        <v>5023</v>
      </c>
      <c r="C2339" s="147" t="s">
        <v>31</v>
      </c>
      <c r="D2339" s="148">
        <v>11.33</v>
      </c>
      <c r="E2339" s="148">
        <v>6.3</v>
      </c>
      <c r="F2339" s="148">
        <v>17.63</v>
      </c>
      <c r="G2339" s="125">
        <v>9</v>
      </c>
    </row>
    <row r="2340" spans="1:7" s="125" customFormat="1" ht="30">
      <c r="A2340" s="145" t="s">
        <v>5024</v>
      </c>
      <c r="B2340" s="146" t="s">
        <v>5025</v>
      </c>
      <c r="C2340" s="147" t="s">
        <v>31</v>
      </c>
      <c r="D2340" s="148">
        <v>26.2</v>
      </c>
      <c r="E2340" s="148">
        <v>6.3</v>
      </c>
      <c r="F2340" s="148">
        <v>32.5</v>
      </c>
      <c r="G2340" s="125">
        <v>9</v>
      </c>
    </row>
    <row r="2341" spans="1:7" s="125" customFormat="1">
      <c r="A2341" s="145" t="s">
        <v>5026</v>
      </c>
      <c r="B2341" s="146" t="s">
        <v>5027</v>
      </c>
      <c r="C2341" s="147" t="s">
        <v>31</v>
      </c>
      <c r="D2341" s="148">
        <v>0.67</v>
      </c>
      <c r="E2341" s="148">
        <v>3.36</v>
      </c>
      <c r="F2341" s="148">
        <v>4.03</v>
      </c>
      <c r="G2341" s="125">
        <v>9</v>
      </c>
    </row>
    <row r="2342" spans="1:7" s="125" customFormat="1" ht="30">
      <c r="A2342" s="145" t="s">
        <v>5028</v>
      </c>
      <c r="B2342" s="146" t="s">
        <v>5029</v>
      </c>
      <c r="C2342" s="147" t="s">
        <v>31</v>
      </c>
      <c r="D2342" s="148">
        <v>1.61</v>
      </c>
      <c r="E2342" s="148">
        <v>3.36</v>
      </c>
      <c r="F2342" s="148">
        <v>4.97</v>
      </c>
      <c r="G2342" s="125">
        <v>9</v>
      </c>
    </row>
    <row r="2343" spans="1:7" s="125" customFormat="1">
      <c r="A2343" s="145" t="s">
        <v>5030</v>
      </c>
      <c r="B2343" s="146" t="s">
        <v>5031</v>
      </c>
      <c r="C2343" s="147" t="s">
        <v>31</v>
      </c>
      <c r="D2343" s="148">
        <v>2.5099999999999998</v>
      </c>
      <c r="E2343" s="148">
        <v>12.6</v>
      </c>
      <c r="F2343" s="148">
        <v>15.11</v>
      </c>
      <c r="G2343" s="125">
        <v>9</v>
      </c>
    </row>
    <row r="2344" spans="1:7" s="125" customFormat="1" ht="30">
      <c r="A2344" s="145" t="s">
        <v>5032</v>
      </c>
      <c r="B2344" s="146" t="s">
        <v>5033</v>
      </c>
      <c r="C2344" s="147" t="s">
        <v>31</v>
      </c>
      <c r="D2344" s="148">
        <v>5.97</v>
      </c>
      <c r="E2344" s="148">
        <v>5.04</v>
      </c>
      <c r="F2344" s="148">
        <v>11.01</v>
      </c>
      <c r="G2344" s="125">
        <v>9</v>
      </c>
    </row>
    <row r="2345" spans="1:7" s="125" customFormat="1" ht="30">
      <c r="A2345" s="145" t="s">
        <v>5034</v>
      </c>
      <c r="B2345" s="146" t="s">
        <v>5035</v>
      </c>
      <c r="C2345" s="147" t="s">
        <v>31</v>
      </c>
      <c r="D2345" s="148">
        <v>3.6</v>
      </c>
      <c r="E2345" s="148">
        <v>4.2</v>
      </c>
      <c r="F2345" s="148">
        <v>7.8</v>
      </c>
      <c r="G2345" s="125">
        <v>9</v>
      </c>
    </row>
    <row r="2346" spans="1:7" s="125" customFormat="1" ht="30">
      <c r="A2346" s="145" t="s">
        <v>5036</v>
      </c>
      <c r="B2346" s="146" t="s">
        <v>5037</v>
      </c>
      <c r="C2346" s="147" t="s">
        <v>31</v>
      </c>
      <c r="D2346" s="148">
        <v>13.44</v>
      </c>
      <c r="E2346" s="148">
        <v>5.46</v>
      </c>
      <c r="F2346" s="148">
        <v>18.899999999999999</v>
      </c>
      <c r="G2346" s="125">
        <v>9</v>
      </c>
    </row>
    <row r="2347" spans="1:7" s="125" customFormat="1" ht="30">
      <c r="A2347" s="145" t="s">
        <v>5038</v>
      </c>
      <c r="B2347" s="146" t="s">
        <v>5039</v>
      </c>
      <c r="C2347" s="147" t="s">
        <v>31</v>
      </c>
      <c r="D2347" s="148">
        <v>27.51</v>
      </c>
      <c r="E2347" s="148">
        <v>6.72</v>
      </c>
      <c r="F2347" s="148">
        <v>34.229999999999997</v>
      </c>
      <c r="G2347" s="125">
        <v>9</v>
      </c>
    </row>
    <row r="2348" spans="1:7" s="125" customFormat="1" ht="30">
      <c r="A2348" s="145" t="s">
        <v>5040</v>
      </c>
      <c r="B2348" s="146" t="s">
        <v>5041</v>
      </c>
      <c r="C2348" s="147" t="s">
        <v>31</v>
      </c>
      <c r="D2348" s="148">
        <v>55.25</v>
      </c>
      <c r="E2348" s="148">
        <v>8.82</v>
      </c>
      <c r="F2348" s="148">
        <v>64.069999999999993</v>
      </c>
      <c r="G2348" s="125">
        <v>9</v>
      </c>
    </row>
    <row r="2349" spans="1:7" s="125" customFormat="1" ht="30">
      <c r="A2349" s="145" t="s">
        <v>5042</v>
      </c>
      <c r="B2349" s="146" t="s">
        <v>5043</v>
      </c>
      <c r="C2349" s="147" t="s">
        <v>31</v>
      </c>
      <c r="D2349" s="148">
        <v>11.05</v>
      </c>
      <c r="E2349" s="148">
        <v>5.04</v>
      </c>
      <c r="F2349" s="148">
        <v>16.09</v>
      </c>
      <c r="G2349" s="125">
        <v>9</v>
      </c>
    </row>
    <row r="2350" spans="1:7" s="125" customFormat="1" ht="30">
      <c r="A2350" s="145" t="s">
        <v>5044</v>
      </c>
      <c r="B2350" s="146" t="s">
        <v>5045</v>
      </c>
      <c r="C2350" s="147" t="s">
        <v>31</v>
      </c>
      <c r="D2350" s="148">
        <v>16.88</v>
      </c>
      <c r="E2350" s="148">
        <v>5.46</v>
      </c>
      <c r="F2350" s="148">
        <v>22.34</v>
      </c>
      <c r="G2350" s="125">
        <v>9</v>
      </c>
    </row>
    <row r="2351" spans="1:7" s="125" customFormat="1" ht="30">
      <c r="A2351" s="145" t="s">
        <v>5046</v>
      </c>
      <c r="B2351" s="146" t="s">
        <v>5047</v>
      </c>
      <c r="C2351" s="147" t="s">
        <v>31</v>
      </c>
      <c r="D2351" s="148">
        <v>30.27</v>
      </c>
      <c r="E2351" s="148">
        <v>6.72</v>
      </c>
      <c r="F2351" s="148">
        <v>36.99</v>
      </c>
      <c r="G2351" s="125">
        <v>9</v>
      </c>
    </row>
    <row r="2352" spans="1:7" s="125" customFormat="1" ht="30">
      <c r="A2352" s="145" t="s">
        <v>5048</v>
      </c>
      <c r="B2352" s="146" t="s">
        <v>5049</v>
      </c>
      <c r="C2352" s="147" t="s">
        <v>31</v>
      </c>
      <c r="D2352" s="148">
        <v>11.07</v>
      </c>
      <c r="E2352" s="148">
        <v>5.04</v>
      </c>
      <c r="F2352" s="148">
        <v>16.11</v>
      </c>
      <c r="G2352" s="125">
        <v>9</v>
      </c>
    </row>
    <row r="2353" spans="1:7" s="125" customFormat="1" ht="30">
      <c r="A2353" s="145" t="s">
        <v>5050</v>
      </c>
      <c r="B2353" s="146" t="s">
        <v>5051</v>
      </c>
      <c r="C2353" s="147" t="s">
        <v>31</v>
      </c>
      <c r="D2353" s="148">
        <v>18.87</v>
      </c>
      <c r="E2353" s="148">
        <v>5.46</v>
      </c>
      <c r="F2353" s="148">
        <v>24.33</v>
      </c>
      <c r="G2353" s="125">
        <v>9</v>
      </c>
    </row>
    <row r="2354" spans="1:7" s="125" customFormat="1" ht="30">
      <c r="A2354" s="145" t="s">
        <v>5052</v>
      </c>
      <c r="B2354" s="146" t="s">
        <v>5053</v>
      </c>
      <c r="C2354" s="147" t="s">
        <v>31</v>
      </c>
      <c r="D2354" s="148">
        <v>42.65</v>
      </c>
      <c r="E2354" s="148">
        <v>6.72</v>
      </c>
      <c r="F2354" s="148">
        <v>49.37</v>
      </c>
      <c r="G2354" s="125">
        <v>9</v>
      </c>
    </row>
    <row r="2355" spans="1:7" s="125" customFormat="1">
      <c r="A2355" s="145" t="s">
        <v>5054</v>
      </c>
      <c r="B2355" s="146" t="s">
        <v>5055</v>
      </c>
      <c r="C2355" s="147"/>
      <c r="D2355" s="148"/>
      <c r="E2355" s="148"/>
      <c r="F2355" s="148"/>
      <c r="G2355" s="125">
        <v>5</v>
      </c>
    </row>
    <row r="2356" spans="1:7" s="125" customFormat="1" ht="30">
      <c r="A2356" s="145" t="s">
        <v>5056</v>
      </c>
      <c r="B2356" s="146" t="s">
        <v>5057</v>
      </c>
      <c r="C2356" s="147" t="s">
        <v>31</v>
      </c>
      <c r="D2356" s="148">
        <v>5.43</v>
      </c>
      <c r="E2356" s="148">
        <v>4.2</v>
      </c>
      <c r="F2356" s="148">
        <v>9.6300000000000008</v>
      </c>
      <c r="G2356" s="125">
        <v>9</v>
      </c>
    </row>
    <row r="2357" spans="1:7" s="125" customFormat="1" ht="30">
      <c r="A2357" s="145" t="s">
        <v>5058</v>
      </c>
      <c r="B2357" s="146" t="s">
        <v>5059</v>
      </c>
      <c r="C2357" s="147" t="s">
        <v>31</v>
      </c>
      <c r="D2357" s="148">
        <v>6.96</v>
      </c>
      <c r="E2357" s="148">
        <v>4.2</v>
      </c>
      <c r="F2357" s="148">
        <v>11.16</v>
      </c>
      <c r="G2357" s="125">
        <v>9</v>
      </c>
    </row>
    <row r="2358" spans="1:7" s="125" customFormat="1" ht="30">
      <c r="A2358" s="145" t="s">
        <v>5060</v>
      </c>
      <c r="B2358" s="146" t="s">
        <v>5061</v>
      </c>
      <c r="C2358" s="147" t="s">
        <v>31</v>
      </c>
      <c r="D2358" s="148">
        <v>7.16</v>
      </c>
      <c r="E2358" s="148">
        <v>4.2</v>
      </c>
      <c r="F2358" s="148">
        <v>11.36</v>
      </c>
      <c r="G2358" s="125">
        <v>9</v>
      </c>
    </row>
    <row r="2359" spans="1:7" s="125" customFormat="1">
      <c r="A2359" s="145" t="s">
        <v>5062</v>
      </c>
      <c r="B2359" s="146" t="s">
        <v>5063</v>
      </c>
      <c r="C2359" s="147"/>
      <c r="D2359" s="148"/>
      <c r="E2359" s="148"/>
      <c r="F2359" s="148"/>
      <c r="G2359" s="125">
        <v>5</v>
      </c>
    </row>
    <row r="2360" spans="1:7" s="125" customFormat="1">
      <c r="A2360" s="145" t="s">
        <v>5064</v>
      </c>
      <c r="B2360" s="146" t="s">
        <v>5065</v>
      </c>
      <c r="C2360" s="147" t="s">
        <v>31</v>
      </c>
      <c r="D2360" s="148">
        <v>10.26</v>
      </c>
      <c r="E2360" s="148">
        <v>6.05</v>
      </c>
      <c r="F2360" s="148">
        <v>16.309999999999999</v>
      </c>
      <c r="G2360" s="125">
        <v>9</v>
      </c>
    </row>
    <row r="2361" spans="1:7" s="125" customFormat="1">
      <c r="A2361" s="145" t="s">
        <v>5066</v>
      </c>
      <c r="B2361" s="146" t="s">
        <v>5067</v>
      </c>
      <c r="C2361" s="147" t="s">
        <v>31</v>
      </c>
      <c r="D2361" s="148">
        <v>4.05</v>
      </c>
      <c r="E2361" s="148">
        <v>6.05</v>
      </c>
      <c r="F2361" s="148">
        <v>10.1</v>
      </c>
      <c r="G2361" s="125">
        <v>9</v>
      </c>
    </row>
    <row r="2362" spans="1:7" s="125" customFormat="1">
      <c r="A2362" s="145" t="s">
        <v>5068</v>
      </c>
      <c r="B2362" s="146" t="s">
        <v>5069</v>
      </c>
      <c r="C2362" s="147"/>
      <c r="D2362" s="148"/>
      <c r="E2362" s="148"/>
      <c r="F2362" s="148"/>
      <c r="G2362" s="125">
        <v>5</v>
      </c>
    </row>
    <row r="2363" spans="1:7" s="125" customFormat="1">
      <c r="A2363" s="145" t="s">
        <v>5070</v>
      </c>
      <c r="B2363" s="146" t="s">
        <v>5071</v>
      </c>
      <c r="C2363" s="147" t="s">
        <v>31</v>
      </c>
      <c r="D2363" s="148">
        <v>4.18</v>
      </c>
      <c r="E2363" s="148">
        <v>6.05</v>
      </c>
      <c r="F2363" s="148">
        <v>10.23</v>
      </c>
      <c r="G2363" s="125">
        <v>9</v>
      </c>
    </row>
    <row r="2364" spans="1:7" s="125" customFormat="1">
      <c r="A2364" s="145" t="s">
        <v>5072</v>
      </c>
      <c r="B2364" s="146" t="s">
        <v>5073</v>
      </c>
      <c r="C2364" s="147" t="s">
        <v>31</v>
      </c>
      <c r="D2364" s="148">
        <v>8.3800000000000008</v>
      </c>
      <c r="E2364" s="148">
        <v>6.05</v>
      </c>
      <c r="F2364" s="148">
        <v>14.43</v>
      </c>
      <c r="G2364" s="125">
        <v>9</v>
      </c>
    </row>
    <row r="2365" spans="1:7" s="125" customFormat="1">
      <c r="A2365" s="145" t="s">
        <v>5074</v>
      </c>
      <c r="B2365" s="146" t="s">
        <v>5075</v>
      </c>
      <c r="C2365" s="147"/>
      <c r="D2365" s="148"/>
      <c r="E2365" s="148"/>
      <c r="F2365" s="148"/>
      <c r="G2365" s="125">
        <v>5</v>
      </c>
    </row>
    <row r="2366" spans="1:7" s="125" customFormat="1">
      <c r="A2366" s="145" t="s">
        <v>5076</v>
      </c>
      <c r="B2366" s="146" t="s">
        <v>5077</v>
      </c>
      <c r="C2366" s="147" t="s">
        <v>31</v>
      </c>
      <c r="D2366" s="148">
        <v>2.75</v>
      </c>
      <c r="E2366" s="148">
        <v>4.62</v>
      </c>
      <c r="F2366" s="148">
        <v>7.37</v>
      </c>
      <c r="G2366" s="125">
        <v>9</v>
      </c>
    </row>
    <row r="2367" spans="1:7" s="125" customFormat="1">
      <c r="A2367" s="145" t="s">
        <v>5078</v>
      </c>
      <c r="B2367" s="146" t="s">
        <v>5079</v>
      </c>
      <c r="C2367" s="147" t="s">
        <v>31</v>
      </c>
      <c r="D2367" s="148">
        <v>12.31</v>
      </c>
      <c r="E2367" s="148">
        <v>4.62</v>
      </c>
      <c r="F2367" s="148">
        <v>16.93</v>
      </c>
      <c r="G2367" s="125">
        <v>9</v>
      </c>
    </row>
    <row r="2368" spans="1:7" s="125" customFormat="1">
      <c r="A2368" s="145" t="s">
        <v>5080</v>
      </c>
      <c r="B2368" s="146" t="s">
        <v>5081</v>
      </c>
      <c r="C2368" s="147" t="s">
        <v>31</v>
      </c>
      <c r="D2368" s="148">
        <v>5.47</v>
      </c>
      <c r="E2368" s="148">
        <v>3.57</v>
      </c>
      <c r="F2368" s="148">
        <v>9.0399999999999991</v>
      </c>
      <c r="G2368" s="125">
        <v>9</v>
      </c>
    </row>
    <row r="2369" spans="1:7" s="125" customFormat="1">
      <c r="A2369" s="145" t="s">
        <v>5082</v>
      </c>
      <c r="B2369" s="146" t="s">
        <v>5083</v>
      </c>
      <c r="C2369" s="147" t="s">
        <v>31</v>
      </c>
      <c r="D2369" s="148">
        <v>3.05</v>
      </c>
      <c r="E2369" s="148">
        <v>4.62</v>
      </c>
      <c r="F2369" s="148">
        <v>7.67</v>
      </c>
      <c r="G2369" s="125">
        <v>9</v>
      </c>
    </row>
    <row r="2370" spans="1:7" s="125" customFormat="1">
      <c r="A2370" s="145" t="s">
        <v>5084</v>
      </c>
      <c r="B2370" s="146" t="s">
        <v>5085</v>
      </c>
      <c r="C2370" s="147" t="s">
        <v>31</v>
      </c>
      <c r="D2370" s="148">
        <v>2.88</v>
      </c>
      <c r="E2370" s="148">
        <v>3.57</v>
      </c>
      <c r="F2370" s="148">
        <v>6.45</v>
      </c>
      <c r="G2370" s="125">
        <v>9</v>
      </c>
    </row>
    <row r="2371" spans="1:7" s="125" customFormat="1">
      <c r="A2371" s="145" t="s">
        <v>5086</v>
      </c>
      <c r="B2371" s="146" t="s">
        <v>5087</v>
      </c>
      <c r="C2371" s="147" t="s">
        <v>31</v>
      </c>
      <c r="D2371" s="148">
        <v>20.440000000000001</v>
      </c>
      <c r="E2371" s="148">
        <v>4.62</v>
      </c>
      <c r="F2371" s="148">
        <v>25.06</v>
      </c>
      <c r="G2371" s="125">
        <v>9</v>
      </c>
    </row>
    <row r="2372" spans="1:7" s="125" customFormat="1">
      <c r="A2372" s="145" t="s">
        <v>5088</v>
      </c>
      <c r="B2372" s="146" t="s">
        <v>5089</v>
      </c>
      <c r="C2372" s="147" t="s">
        <v>31</v>
      </c>
      <c r="D2372" s="148">
        <v>4.03</v>
      </c>
      <c r="E2372" s="148">
        <v>4.62</v>
      </c>
      <c r="F2372" s="148">
        <v>8.65</v>
      </c>
      <c r="G2372" s="125">
        <v>9</v>
      </c>
    </row>
    <row r="2373" spans="1:7" s="125" customFormat="1">
      <c r="A2373" s="145" t="s">
        <v>5090</v>
      </c>
      <c r="B2373" s="146" t="s">
        <v>5091</v>
      </c>
      <c r="C2373" s="147"/>
      <c r="D2373" s="148"/>
      <c r="E2373" s="148"/>
      <c r="F2373" s="148"/>
      <c r="G2373" s="125">
        <v>5</v>
      </c>
    </row>
    <row r="2374" spans="1:7" s="125" customFormat="1">
      <c r="A2374" s="145" t="s">
        <v>5092</v>
      </c>
      <c r="B2374" s="146" t="s">
        <v>5093</v>
      </c>
      <c r="C2374" s="147" t="s">
        <v>24</v>
      </c>
      <c r="D2374" s="148">
        <v>9.9499999999999993</v>
      </c>
      <c r="E2374" s="148">
        <v>7</v>
      </c>
      <c r="F2374" s="148">
        <v>16.95</v>
      </c>
      <c r="G2374" s="125">
        <v>9</v>
      </c>
    </row>
    <row r="2375" spans="1:7" s="125" customFormat="1" ht="30">
      <c r="A2375" s="145" t="s">
        <v>5094</v>
      </c>
      <c r="B2375" s="146" t="s">
        <v>5095</v>
      </c>
      <c r="C2375" s="147" t="s">
        <v>31</v>
      </c>
      <c r="D2375" s="148"/>
      <c r="E2375" s="148">
        <v>6.05</v>
      </c>
      <c r="F2375" s="148">
        <v>6.05</v>
      </c>
      <c r="G2375" s="125">
        <v>9</v>
      </c>
    </row>
    <row r="2376" spans="1:7" s="125" customFormat="1" ht="30">
      <c r="A2376" s="145" t="s">
        <v>5096</v>
      </c>
      <c r="B2376" s="146" t="s">
        <v>5097</v>
      </c>
      <c r="C2376" s="147" t="s">
        <v>31</v>
      </c>
      <c r="D2376" s="148"/>
      <c r="E2376" s="148">
        <v>12.08</v>
      </c>
      <c r="F2376" s="148">
        <v>12.08</v>
      </c>
      <c r="G2376" s="125">
        <v>9</v>
      </c>
    </row>
    <row r="2377" spans="1:7" s="125" customFormat="1">
      <c r="A2377" s="145" t="s">
        <v>5098</v>
      </c>
      <c r="B2377" s="146" t="s">
        <v>5099</v>
      </c>
      <c r="C2377" s="147"/>
      <c r="D2377" s="148"/>
      <c r="E2377" s="148"/>
      <c r="F2377" s="148"/>
      <c r="G2377" s="125">
        <v>5</v>
      </c>
    </row>
    <row r="2378" spans="1:7" s="125" customFormat="1" ht="30">
      <c r="A2378" s="145" t="s">
        <v>5100</v>
      </c>
      <c r="B2378" s="146" t="s">
        <v>5101</v>
      </c>
      <c r="C2378" s="147" t="s">
        <v>31</v>
      </c>
      <c r="D2378" s="148">
        <v>1.71</v>
      </c>
      <c r="E2378" s="148">
        <v>0.84</v>
      </c>
      <c r="F2378" s="148">
        <v>2.5499999999999998</v>
      </c>
      <c r="G2378" s="125">
        <v>9</v>
      </c>
    </row>
    <row r="2379" spans="1:7" s="125" customFormat="1" ht="30">
      <c r="A2379" s="145" t="s">
        <v>5102</v>
      </c>
      <c r="B2379" s="146" t="s">
        <v>5103</v>
      </c>
      <c r="C2379" s="147" t="s">
        <v>31</v>
      </c>
      <c r="D2379" s="148">
        <v>2.56</v>
      </c>
      <c r="E2379" s="148">
        <v>0.84</v>
      </c>
      <c r="F2379" s="148">
        <v>3.4</v>
      </c>
      <c r="G2379" s="125">
        <v>9</v>
      </c>
    </row>
    <row r="2380" spans="1:7" s="125" customFormat="1" ht="30">
      <c r="A2380" s="145" t="s">
        <v>5104</v>
      </c>
      <c r="B2380" s="146" t="s">
        <v>5105</v>
      </c>
      <c r="C2380" s="147" t="s">
        <v>31</v>
      </c>
      <c r="D2380" s="148">
        <v>4.05</v>
      </c>
      <c r="E2380" s="148">
        <v>0.84</v>
      </c>
      <c r="F2380" s="148">
        <v>4.8899999999999997</v>
      </c>
      <c r="G2380" s="125">
        <v>9</v>
      </c>
    </row>
    <row r="2381" spans="1:7" s="125" customFormat="1" ht="30">
      <c r="A2381" s="145" t="s">
        <v>5106</v>
      </c>
      <c r="B2381" s="146" t="s">
        <v>5107</v>
      </c>
      <c r="C2381" s="147" t="s">
        <v>31</v>
      </c>
      <c r="D2381" s="148">
        <v>5.63</v>
      </c>
      <c r="E2381" s="148">
        <v>0.84</v>
      </c>
      <c r="F2381" s="148">
        <v>6.47</v>
      </c>
      <c r="G2381" s="125">
        <v>9</v>
      </c>
    </row>
    <row r="2382" spans="1:7" s="125" customFormat="1" ht="30">
      <c r="A2382" s="145" t="s">
        <v>5108</v>
      </c>
      <c r="B2382" s="146" t="s">
        <v>5109</v>
      </c>
      <c r="C2382" s="147" t="s">
        <v>31</v>
      </c>
      <c r="D2382" s="148">
        <v>9.42</v>
      </c>
      <c r="E2382" s="148">
        <v>3.36</v>
      </c>
      <c r="F2382" s="148">
        <v>12.78</v>
      </c>
      <c r="G2382" s="125">
        <v>9</v>
      </c>
    </row>
    <row r="2383" spans="1:7" s="125" customFormat="1" ht="30">
      <c r="A2383" s="145" t="s">
        <v>5110</v>
      </c>
      <c r="B2383" s="146" t="s">
        <v>5111</v>
      </c>
      <c r="C2383" s="147" t="s">
        <v>31</v>
      </c>
      <c r="D2383" s="148">
        <v>14.46</v>
      </c>
      <c r="E2383" s="148">
        <v>3.78</v>
      </c>
      <c r="F2383" s="148">
        <v>18.239999999999998</v>
      </c>
      <c r="G2383" s="125">
        <v>9</v>
      </c>
    </row>
    <row r="2384" spans="1:7" s="125" customFormat="1" ht="30">
      <c r="A2384" s="145" t="s">
        <v>5112</v>
      </c>
      <c r="B2384" s="146" t="s">
        <v>5113</v>
      </c>
      <c r="C2384" s="147" t="s">
        <v>31</v>
      </c>
      <c r="D2384" s="148">
        <v>22.15</v>
      </c>
      <c r="E2384" s="148">
        <v>4.2</v>
      </c>
      <c r="F2384" s="148">
        <v>26.35</v>
      </c>
      <c r="G2384" s="125">
        <v>9</v>
      </c>
    </row>
    <row r="2385" spans="1:7" s="125" customFormat="1" ht="30">
      <c r="A2385" s="145" t="s">
        <v>5114</v>
      </c>
      <c r="B2385" s="146" t="s">
        <v>5115</v>
      </c>
      <c r="C2385" s="147" t="s">
        <v>31</v>
      </c>
      <c r="D2385" s="148">
        <v>31.44</v>
      </c>
      <c r="E2385" s="148">
        <v>6.3</v>
      </c>
      <c r="F2385" s="148">
        <v>37.74</v>
      </c>
      <c r="G2385" s="125">
        <v>9</v>
      </c>
    </row>
    <row r="2386" spans="1:7" s="125" customFormat="1" ht="30">
      <c r="A2386" s="145" t="s">
        <v>5116</v>
      </c>
      <c r="B2386" s="146" t="s">
        <v>5117</v>
      </c>
      <c r="C2386" s="147" t="s">
        <v>31</v>
      </c>
      <c r="D2386" s="148">
        <v>44.21</v>
      </c>
      <c r="E2386" s="148">
        <v>8.4</v>
      </c>
      <c r="F2386" s="148">
        <v>52.61</v>
      </c>
      <c r="G2386" s="125">
        <v>9</v>
      </c>
    </row>
    <row r="2387" spans="1:7" s="125" customFormat="1" ht="30">
      <c r="A2387" s="145" t="s">
        <v>5118</v>
      </c>
      <c r="B2387" s="146" t="s">
        <v>5119</v>
      </c>
      <c r="C2387" s="147" t="s">
        <v>31</v>
      </c>
      <c r="D2387" s="148">
        <v>56.76</v>
      </c>
      <c r="E2387" s="148">
        <v>10.5</v>
      </c>
      <c r="F2387" s="148">
        <v>67.260000000000005</v>
      </c>
      <c r="G2387" s="125">
        <v>9</v>
      </c>
    </row>
    <row r="2388" spans="1:7" s="125" customFormat="1" ht="30">
      <c r="A2388" s="145" t="s">
        <v>5120</v>
      </c>
      <c r="B2388" s="146" t="s">
        <v>5121</v>
      </c>
      <c r="C2388" s="147" t="s">
        <v>31</v>
      </c>
      <c r="D2388" s="148">
        <v>75.040000000000006</v>
      </c>
      <c r="E2388" s="148">
        <v>12.6</v>
      </c>
      <c r="F2388" s="148">
        <v>87.64</v>
      </c>
      <c r="G2388" s="125">
        <v>9</v>
      </c>
    </row>
    <row r="2389" spans="1:7" s="125" customFormat="1" ht="30">
      <c r="A2389" s="145" t="s">
        <v>5122</v>
      </c>
      <c r="B2389" s="146" t="s">
        <v>5123</v>
      </c>
      <c r="C2389" s="147" t="s">
        <v>31</v>
      </c>
      <c r="D2389" s="148">
        <v>102.5</v>
      </c>
      <c r="E2389" s="148">
        <v>14.69</v>
      </c>
      <c r="F2389" s="148">
        <v>117.19</v>
      </c>
      <c r="G2389" s="125">
        <v>9</v>
      </c>
    </row>
    <row r="2390" spans="1:7" s="125" customFormat="1" ht="30">
      <c r="A2390" s="145" t="s">
        <v>5124</v>
      </c>
      <c r="B2390" s="146" t="s">
        <v>5125</v>
      </c>
      <c r="C2390" s="147" t="s">
        <v>31</v>
      </c>
      <c r="D2390" s="148">
        <v>129.18</v>
      </c>
      <c r="E2390" s="148">
        <v>14.69</v>
      </c>
      <c r="F2390" s="148">
        <v>143.87</v>
      </c>
      <c r="G2390" s="125">
        <v>9</v>
      </c>
    </row>
    <row r="2391" spans="1:7" s="125" customFormat="1" ht="30">
      <c r="A2391" s="145" t="s">
        <v>5126</v>
      </c>
      <c r="B2391" s="146" t="s">
        <v>5127</v>
      </c>
      <c r="C2391" s="147" t="s">
        <v>31</v>
      </c>
      <c r="D2391" s="148">
        <v>158.87</v>
      </c>
      <c r="E2391" s="148">
        <v>16.8</v>
      </c>
      <c r="F2391" s="148">
        <v>175.67</v>
      </c>
      <c r="G2391" s="125">
        <v>9</v>
      </c>
    </row>
    <row r="2392" spans="1:7" s="125" customFormat="1" ht="30">
      <c r="A2392" s="145" t="s">
        <v>5128</v>
      </c>
      <c r="B2392" s="146" t="s">
        <v>5129</v>
      </c>
      <c r="C2392" s="147" t="s">
        <v>31</v>
      </c>
      <c r="D2392" s="148">
        <v>206.13</v>
      </c>
      <c r="E2392" s="148">
        <v>18.899999999999999</v>
      </c>
      <c r="F2392" s="148">
        <v>225.03</v>
      </c>
      <c r="G2392" s="125">
        <v>9</v>
      </c>
    </row>
    <row r="2393" spans="1:7" s="125" customFormat="1" ht="30">
      <c r="A2393" s="145" t="s">
        <v>5130</v>
      </c>
      <c r="B2393" s="146" t="s">
        <v>5131</v>
      </c>
      <c r="C2393" s="147" t="s">
        <v>31</v>
      </c>
      <c r="D2393" s="148">
        <v>6.09</v>
      </c>
      <c r="E2393" s="148">
        <v>1.68</v>
      </c>
      <c r="F2393" s="148">
        <v>7.77</v>
      </c>
      <c r="G2393" s="125">
        <v>9</v>
      </c>
    </row>
    <row r="2394" spans="1:7" s="125" customFormat="1" ht="30">
      <c r="A2394" s="145" t="s">
        <v>5132</v>
      </c>
      <c r="B2394" s="146" t="s">
        <v>5133</v>
      </c>
      <c r="C2394" s="147" t="s">
        <v>31</v>
      </c>
      <c r="D2394" s="148">
        <v>5.55</v>
      </c>
      <c r="E2394" s="148">
        <v>0.84</v>
      </c>
      <c r="F2394" s="148">
        <v>6.39</v>
      </c>
      <c r="G2394" s="125">
        <v>9</v>
      </c>
    </row>
    <row r="2395" spans="1:7" s="125" customFormat="1" ht="30">
      <c r="A2395" s="145" t="s">
        <v>5134</v>
      </c>
      <c r="B2395" s="146" t="s">
        <v>5135</v>
      </c>
      <c r="C2395" s="147" t="s">
        <v>31</v>
      </c>
      <c r="D2395" s="148">
        <v>8.32</v>
      </c>
      <c r="E2395" s="148">
        <v>2.1</v>
      </c>
      <c r="F2395" s="148">
        <v>10.42</v>
      </c>
      <c r="G2395" s="125">
        <v>9</v>
      </c>
    </row>
    <row r="2396" spans="1:7" s="125" customFormat="1" ht="30">
      <c r="A2396" s="145" t="s">
        <v>5136</v>
      </c>
      <c r="B2396" s="146" t="s">
        <v>5137</v>
      </c>
      <c r="C2396" s="147" t="s">
        <v>31</v>
      </c>
      <c r="D2396" s="148">
        <v>31.97</v>
      </c>
      <c r="E2396" s="148">
        <v>4.2</v>
      </c>
      <c r="F2396" s="148">
        <v>36.17</v>
      </c>
      <c r="G2396" s="125">
        <v>9</v>
      </c>
    </row>
    <row r="2397" spans="1:7" s="125" customFormat="1" ht="30">
      <c r="A2397" s="145" t="s">
        <v>5138</v>
      </c>
      <c r="B2397" s="146" t="s">
        <v>5139</v>
      </c>
      <c r="C2397" s="147" t="s">
        <v>31</v>
      </c>
      <c r="D2397" s="148">
        <v>74.3</v>
      </c>
      <c r="E2397" s="148">
        <v>12.6</v>
      </c>
      <c r="F2397" s="148">
        <v>86.9</v>
      </c>
      <c r="G2397" s="125">
        <v>9</v>
      </c>
    </row>
    <row r="2398" spans="1:7" s="125" customFormat="1" ht="30">
      <c r="A2398" s="145" t="s">
        <v>5140</v>
      </c>
      <c r="B2398" s="146" t="s">
        <v>5141</v>
      </c>
      <c r="C2398" s="147" t="s">
        <v>31</v>
      </c>
      <c r="D2398" s="148">
        <v>107.59</v>
      </c>
      <c r="E2398" s="148">
        <v>16.8</v>
      </c>
      <c r="F2398" s="148">
        <v>124.39</v>
      </c>
      <c r="G2398" s="125">
        <v>9</v>
      </c>
    </row>
    <row r="2399" spans="1:7" s="125" customFormat="1" ht="30">
      <c r="A2399" s="145" t="s">
        <v>5142</v>
      </c>
      <c r="B2399" s="146" t="s">
        <v>5143</v>
      </c>
      <c r="C2399" s="147" t="s">
        <v>31</v>
      </c>
      <c r="D2399" s="148">
        <v>42.79</v>
      </c>
      <c r="E2399" s="148">
        <v>5.46</v>
      </c>
      <c r="F2399" s="148">
        <v>48.25</v>
      </c>
      <c r="G2399" s="125">
        <v>9</v>
      </c>
    </row>
    <row r="2400" spans="1:7" s="125" customFormat="1">
      <c r="A2400" s="145" t="s">
        <v>5144</v>
      </c>
      <c r="B2400" s="146" t="s">
        <v>5145</v>
      </c>
      <c r="C2400" s="147"/>
      <c r="D2400" s="148"/>
      <c r="E2400" s="148"/>
      <c r="F2400" s="148"/>
      <c r="G2400" s="125">
        <v>5</v>
      </c>
    </row>
    <row r="2401" spans="1:7" s="125" customFormat="1" ht="30">
      <c r="A2401" s="145" t="s">
        <v>123</v>
      </c>
      <c r="B2401" s="146" t="s">
        <v>5146</v>
      </c>
      <c r="C2401" s="147" t="s">
        <v>31</v>
      </c>
      <c r="D2401" s="148">
        <v>5.57</v>
      </c>
      <c r="E2401" s="148">
        <v>5.04</v>
      </c>
      <c r="F2401" s="148">
        <v>10.61</v>
      </c>
      <c r="G2401" s="125">
        <v>9</v>
      </c>
    </row>
    <row r="2402" spans="1:7" s="125" customFormat="1" ht="30">
      <c r="A2402" s="145" t="s">
        <v>5147</v>
      </c>
      <c r="B2402" s="146" t="s">
        <v>5148</v>
      </c>
      <c r="C2402" s="147" t="s">
        <v>31</v>
      </c>
      <c r="D2402" s="148">
        <v>8.8699999999999992</v>
      </c>
      <c r="E2402" s="148">
        <v>6.3</v>
      </c>
      <c r="F2402" s="148">
        <v>15.17</v>
      </c>
      <c r="G2402" s="125">
        <v>9</v>
      </c>
    </row>
    <row r="2403" spans="1:7" s="125" customFormat="1" ht="30">
      <c r="A2403" s="145" t="s">
        <v>5149</v>
      </c>
      <c r="B2403" s="146" t="s">
        <v>5150</v>
      </c>
      <c r="C2403" s="147" t="s">
        <v>31</v>
      </c>
      <c r="D2403" s="148">
        <v>13.99</v>
      </c>
      <c r="E2403" s="148">
        <v>7.56</v>
      </c>
      <c r="F2403" s="148">
        <v>21.55</v>
      </c>
      <c r="G2403" s="125">
        <v>9</v>
      </c>
    </row>
    <row r="2404" spans="1:7" s="125" customFormat="1" ht="30">
      <c r="A2404" s="145" t="s">
        <v>5151</v>
      </c>
      <c r="B2404" s="146" t="s">
        <v>5152</v>
      </c>
      <c r="C2404" s="147" t="s">
        <v>31</v>
      </c>
      <c r="D2404" s="148">
        <v>20.38</v>
      </c>
      <c r="E2404" s="148">
        <v>8.82</v>
      </c>
      <c r="F2404" s="148">
        <v>29.2</v>
      </c>
      <c r="G2404" s="125">
        <v>9</v>
      </c>
    </row>
    <row r="2405" spans="1:7" s="125" customFormat="1" ht="30">
      <c r="A2405" s="145" t="s">
        <v>5153</v>
      </c>
      <c r="B2405" s="146" t="s">
        <v>5154</v>
      </c>
      <c r="C2405" s="147" t="s">
        <v>31</v>
      </c>
      <c r="D2405" s="148">
        <v>17.579999999999998</v>
      </c>
      <c r="E2405" s="148">
        <v>5.04</v>
      </c>
      <c r="F2405" s="148">
        <v>22.62</v>
      </c>
      <c r="G2405" s="125">
        <v>9</v>
      </c>
    </row>
    <row r="2406" spans="1:7" s="125" customFormat="1" ht="30">
      <c r="A2406" s="145" t="s">
        <v>5155</v>
      </c>
      <c r="B2406" s="146" t="s">
        <v>5156</v>
      </c>
      <c r="C2406" s="147" t="s">
        <v>31</v>
      </c>
      <c r="D2406" s="148">
        <v>26.24</v>
      </c>
      <c r="E2406" s="148">
        <v>11.76</v>
      </c>
      <c r="F2406" s="148">
        <v>38</v>
      </c>
      <c r="G2406" s="125">
        <v>9</v>
      </c>
    </row>
    <row r="2407" spans="1:7" s="125" customFormat="1" ht="30">
      <c r="A2407" s="145" t="s">
        <v>5157</v>
      </c>
      <c r="B2407" s="146" t="s">
        <v>5158</v>
      </c>
      <c r="C2407" s="147"/>
      <c r="D2407" s="148"/>
      <c r="E2407" s="148"/>
      <c r="F2407" s="148"/>
      <c r="G2407" s="125">
        <v>5</v>
      </c>
    </row>
    <row r="2408" spans="1:7" s="125" customFormat="1">
      <c r="A2408" s="145" t="s">
        <v>5159</v>
      </c>
      <c r="B2408" s="146" t="s">
        <v>5160</v>
      </c>
      <c r="C2408" s="147" t="s">
        <v>31</v>
      </c>
      <c r="D2408" s="148">
        <v>58.74</v>
      </c>
      <c r="E2408" s="148">
        <v>1.26</v>
      </c>
      <c r="F2408" s="148">
        <v>60</v>
      </c>
      <c r="G2408" s="125">
        <v>9</v>
      </c>
    </row>
    <row r="2409" spans="1:7" s="125" customFormat="1">
      <c r="A2409" s="145" t="s">
        <v>5161</v>
      </c>
      <c r="B2409" s="146" t="s">
        <v>5162</v>
      </c>
      <c r="C2409" s="147" t="s">
        <v>31</v>
      </c>
      <c r="D2409" s="148">
        <v>104.86</v>
      </c>
      <c r="E2409" s="148">
        <v>1.26</v>
      </c>
      <c r="F2409" s="148">
        <v>106.12</v>
      </c>
      <c r="G2409" s="125">
        <v>9</v>
      </c>
    </row>
    <row r="2410" spans="1:7" s="125" customFormat="1" ht="30">
      <c r="A2410" s="145" t="s">
        <v>5163</v>
      </c>
      <c r="B2410" s="146" t="s">
        <v>5164</v>
      </c>
      <c r="C2410" s="147"/>
      <c r="D2410" s="148"/>
      <c r="E2410" s="148"/>
      <c r="F2410" s="148"/>
      <c r="G2410" s="125">
        <v>5</v>
      </c>
    </row>
    <row r="2411" spans="1:7" s="125" customFormat="1" ht="30">
      <c r="A2411" s="145" t="s">
        <v>5165</v>
      </c>
      <c r="B2411" s="146" t="s">
        <v>5166</v>
      </c>
      <c r="C2411" s="147" t="s">
        <v>31</v>
      </c>
      <c r="D2411" s="148">
        <v>2.81</v>
      </c>
      <c r="E2411" s="148">
        <v>1.68</v>
      </c>
      <c r="F2411" s="148">
        <v>4.49</v>
      </c>
      <c r="G2411" s="125">
        <v>9</v>
      </c>
    </row>
    <row r="2412" spans="1:7" s="125" customFormat="1" ht="30">
      <c r="A2412" s="145" t="s">
        <v>5167</v>
      </c>
      <c r="B2412" s="146" t="s">
        <v>5168</v>
      </c>
      <c r="C2412" s="147" t="s">
        <v>31</v>
      </c>
      <c r="D2412" s="148">
        <v>3.64</v>
      </c>
      <c r="E2412" s="148">
        <v>2.1</v>
      </c>
      <c r="F2412" s="148">
        <v>5.74</v>
      </c>
      <c r="G2412" s="125">
        <v>9</v>
      </c>
    </row>
    <row r="2413" spans="1:7" s="125" customFormat="1" ht="30">
      <c r="A2413" s="145" t="s">
        <v>5169</v>
      </c>
      <c r="B2413" s="146" t="s">
        <v>5170</v>
      </c>
      <c r="C2413" s="147" t="s">
        <v>31</v>
      </c>
      <c r="D2413" s="148">
        <v>5.5</v>
      </c>
      <c r="E2413" s="148">
        <v>2.52</v>
      </c>
      <c r="F2413" s="148">
        <v>8.02</v>
      </c>
      <c r="G2413" s="125">
        <v>9</v>
      </c>
    </row>
    <row r="2414" spans="1:7" s="125" customFormat="1" ht="30">
      <c r="A2414" s="145" t="s">
        <v>5171</v>
      </c>
      <c r="B2414" s="146" t="s">
        <v>5172</v>
      </c>
      <c r="C2414" s="147" t="s">
        <v>31</v>
      </c>
      <c r="D2414" s="148">
        <v>7.13</v>
      </c>
      <c r="E2414" s="148">
        <v>2.94</v>
      </c>
      <c r="F2414" s="148">
        <v>10.07</v>
      </c>
      <c r="G2414" s="125">
        <v>9</v>
      </c>
    </row>
    <row r="2415" spans="1:7" s="125" customFormat="1" ht="30">
      <c r="A2415" s="145" t="s">
        <v>5173</v>
      </c>
      <c r="B2415" s="146" t="s">
        <v>5174</v>
      </c>
      <c r="C2415" s="147" t="s">
        <v>31</v>
      </c>
      <c r="D2415" s="148">
        <v>12.26</v>
      </c>
      <c r="E2415" s="148">
        <v>3.36</v>
      </c>
      <c r="F2415" s="148">
        <v>15.62</v>
      </c>
      <c r="G2415" s="125">
        <v>9</v>
      </c>
    </row>
    <row r="2416" spans="1:7" s="125" customFormat="1" ht="30">
      <c r="A2416" s="145" t="s">
        <v>5175</v>
      </c>
      <c r="B2416" s="146" t="s">
        <v>5176</v>
      </c>
      <c r="C2416" s="147" t="s">
        <v>31</v>
      </c>
      <c r="D2416" s="148">
        <v>18.14</v>
      </c>
      <c r="E2416" s="148">
        <v>3.78</v>
      </c>
      <c r="F2416" s="148">
        <v>21.92</v>
      </c>
      <c r="G2416" s="125">
        <v>9</v>
      </c>
    </row>
    <row r="2417" spans="1:7" s="125" customFormat="1" ht="30">
      <c r="A2417" s="145" t="s">
        <v>5177</v>
      </c>
      <c r="B2417" s="146" t="s">
        <v>5178</v>
      </c>
      <c r="C2417" s="147" t="s">
        <v>31</v>
      </c>
      <c r="D2417" s="148">
        <v>28.09</v>
      </c>
      <c r="E2417" s="148">
        <v>4.2</v>
      </c>
      <c r="F2417" s="148">
        <v>32.29</v>
      </c>
      <c r="G2417" s="125">
        <v>9</v>
      </c>
    </row>
    <row r="2418" spans="1:7" s="125" customFormat="1" ht="30">
      <c r="A2418" s="145" t="s">
        <v>5179</v>
      </c>
      <c r="B2418" s="146" t="s">
        <v>5180</v>
      </c>
      <c r="C2418" s="147" t="s">
        <v>31</v>
      </c>
      <c r="D2418" s="148">
        <v>36.590000000000003</v>
      </c>
      <c r="E2418" s="148">
        <v>6.3</v>
      </c>
      <c r="F2418" s="148">
        <v>42.89</v>
      </c>
      <c r="G2418" s="125">
        <v>9</v>
      </c>
    </row>
    <row r="2419" spans="1:7" s="125" customFormat="1" ht="30">
      <c r="A2419" s="145" t="s">
        <v>5181</v>
      </c>
      <c r="B2419" s="146" t="s">
        <v>5182</v>
      </c>
      <c r="C2419" s="147" t="s">
        <v>31</v>
      </c>
      <c r="D2419" s="148">
        <v>55.95</v>
      </c>
      <c r="E2419" s="148">
        <v>8.4</v>
      </c>
      <c r="F2419" s="148">
        <v>64.349999999999994</v>
      </c>
      <c r="G2419" s="125">
        <v>9</v>
      </c>
    </row>
    <row r="2420" spans="1:7" s="125" customFormat="1" ht="30">
      <c r="A2420" s="145" t="s">
        <v>5183</v>
      </c>
      <c r="B2420" s="146" t="s">
        <v>5184</v>
      </c>
      <c r="C2420" s="147" t="s">
        <v>31</v>
      </c>
      <c r="D2420" s="148">
        <v>78.63</v>
      </c>
      <c r="E2420" s="148">
        <v>10.5</v>
      </c>
      <c r="F2420" s="148">
        <v>89.13</v>
      </c>
      <c r="G2420" s="125">
        <v>9</v>
      </c>
    </row>
    <row r="2421" spans="1:7" s="125" customFormat="1" ht="30">
      <c r="A2421" s="145" t="s">
        <v>5185</v>
      </c>
      <c r="B2421" s="146" t="s">
        <v>5186</v>
      </c>
      <c r="C2421" s="147" t="s">
        <v>31</v>
      </c>
      <c r="D2421" s="148">
        <v>96.87</v>
      </c>
      <c r="E2421" s="148">
        <v>12.6</v>
      </c>
      <c r="F2421" s="148">
        <v>109.47</v>
      </c>
      <c r="G2421" s="125">
        <v>9</v>
      </c>
    </row>
    <row r="2422" spans="1:7" s="125" customFormat="1" ht="30">
      <c r="A2422" s="145" t="s">
        <v>5187</v>
      </c>
      <c r="B2422" s="146" t="s">
        <v>5188</v>
      </c>
      <c r="C2422" s="147" t="s">
        <v>31</v>
      </c>
      <c r="D2422" s="148">
        <v>126.17</v>
      </c>
      <c r="E2422" s="148">
        <v>14.69</v>
      </c>
      <c r="F2422" s="148">
        <v>140.86000000000001</v>
      </c>
      <c r="G2422" s="125">
        <v>9</v>
      </c>
    </row>
    <row r="2423" spans="1:7" s="125" customFormat="1" ht="30">
      <c r="A2423" s="145" t="s">
        <v>5189</v>
      </c>
      <c r="B2423" s="146" t="s">
        <v>5190</v>
      </c>
      <c r="C2423" s="147" t="s">
        <v>31</v>
      </c>
      <c r="D2423" s="148">
        <v>154.07</v>
      </c>
      <c r="E2423" s="148">
        <v>16.8</v>
      </c>
      <c r="F2423" s="148">
        <v>170.87</v>
      </c>
      <c r="G2423" s="125">
        <v>9</v>
      </c>
    </row>
    <row r="2424" spans="1:7" s="125" customFormat="1" ht="30">
      <c r="A2424" s="145" t="s">
        <v>5191</v>
      </c>
      <c r="B2424" s="146" t="s">
        <v>5192</v>
      </c>
      <c r="C2424" s="147" t="s">
        <v>31</v>
      </c>
      <c r="D2424" s="148">
        <v>196.72</v>
      </c>
      <c r="E2424" s="148">
        <v>18.899999999999999</v>
      </c>
      <c r="F2424" s="148">
        <v>215.62</v>
      </c>
      <c r="G2424" s="125">
        <v>9</v>
      </c>
    </row>
    <row r="2425" spans="1:7" s="125" customFormat="1" ht="30">
      <c r="A2425" s="145" t="s">
        <v>5193</v>
      </c>
      <c r="B2425" s="146" t="s">
        <v>5194</v>
      </c>
      <c r="C2425" s="147" t="s">
        <v>31</v>
      </c>
      <c r="D2425" s="148">
        <v>258.35000000000002</v>
      </c>
      <c r="E2425" s="148">
        <v>21</v>
      </c>
      <c r="F2425" s="148">
        <v>279.35000000000002</v>
      </c>
      <c r="G2425" s="125">
        <v>9</v>
      </c>
    </row>
    <row r="2426" spans="1:7" s="125" customFormat="1">
      <c r="A2426" s="145" t="s">
        <v>5195</v>
      </c>
      <c r="B2426" s="146" t="s">
        <v>5196</v>
      </c>
      <c r="C2426" s="147"/>
      <c r="D2426" s="148"/>
      <c r="E2426" s="148"/>
      <c r="F2426" s="148"/>
      <c r="G2426" s="125">
        <v>5</v>
      </c>
    </row>
    <row r="2427" spans="1:7" s="125" customFormat="1" ht="30">
      <c r="A2427" s="145" t="s">
        <v>5197</v>
      </c>
      <c r="B2427" s="146" t="s">
        <v>5198</v>
      </c>
      <c r="C2427" s="147" t="s">
        <v>31</v>
      </c>
      <c r="D2427" s="148">
        <v>5.48</v>
      </c>
      <c r="E2427" s="148">
        <v>2.1</v>
      </c>
      <c r="F2427" s="148">
        <v>7.58</v>
      </c>
      <c r="G2427" s="125">
        <v>9</v>
      </c>
    </row>
    <row r="2428" spans="1:7" s="125" customFormat="1">
      <c r="A2428" s="145" t="s">
        <v>5199</v>
      </c>
      <c r="B2428" s="146" t="s">
        <v>5200</v>
      </c>
      <c r="C2428" s="147" t="s">
        <v>31</v>
      </c>
      <c r="D2428" s="148">
        <v>8.83</v>
      </c>
      <c r="E2428" s="148">
        <v>4.2</v>
      </c>
      <c r="F2428" s="148">
        <v>13.03</v>
      </c>
      <c r="G2428" s="125">
        <v>9</v>
      </c>
    </row>
    <row r="2429" spans="1:7" s="125" customFormat="1">
      <c r="A2429" s="145" t="s">
        <v>5201</v>
      </c>
      <c r="B2429" s="146" t="s">
        <v>5202</v>
      </c>
      <c r="C2429" s="147" t="s">
        <v>31</v>
      </c>
      <c r="D2429" s="148">
        <v>11.71</v>
      </c>
      <c r="E2429" s="148">
        <v>4.2</v>
      </c>
      <c r="F2429" s="148">
        <v>15.91</v>
      </c>
      <c r="G2429" s="125">
        <v>9</v>
      </c>
    </row>
    <row r="2430" spans="1:7" s="125" customFormat="1" ht="30">
      <c r="A2430" s="145" t="s">
        <v>5203</v>
      </c>
      <c r="B2430" s="146" t="s">
        <v>5204</v>
      </c>
      <c r="C2430" s="147" t="s">
        <v>31</v>
      </c>
      <c r="D2430" s="148">
        <v>14.72</v>
      </c>
      <c r="E2430" s="148">
        <v>4.2</v>
      </c>
      <c r="F2430" s="148">
        <v>18.920000000000002</v>
      </c>
      <c r="G2430" s="125">
        <v>9</v>
      </c>
    </row>
    <row r="2431" spans="1:7" s="125" customFormat="1" ht="30">
      <c r="A2431" s="145" t="s">
        <v>5205</v>
      </c>
      <c r="B2431" s="146" t="s">
        <v>5206</v>
      </c>
      <c r="C2431" s="147" t="s">
        <v>31</v>
      </c>
      <c r="D2431" s="148">
        <v>23.47</v>
      </c>
      <c r="E2431" s="148">
        <v>4.2</v>
      </c>
      <c r="F2431" s="148">
        <v>27.67</v>
      </c>
      <c r="G2431" s="125">
        <v>9</v>
      </c>
    </row>
    <row r="2432" spans="1:7" s="125" customFormat="1" ht="30">
      <c r="A2432" s="145" t="s">
        <v>5207</v>
      </c>
      <c r="B2432" s="146" t="s">
        <v>5208</v>
      </c>
      <c r="C2432" s="147"/>
      <c r="D2432" s="148"/>
      <c r="E2432" s="148"/>
      <c r="F2432" s="148"/>
      <c r="G2432" s="125">
        <v>5</v>
      </c>
    </row>
    <row r="2433" spans="1:7" s="125" customFormat="1" ht="30">
      <c r="A2433" s="145" t="s">
        <v>5209</v>
      </c>
      <c r="B2433" s="146" t="s">
        <v>5210</v>
      </c>
      <c r="C2433" s="147" t="s">
        <v>31</v>
      </c>
      <c r="D2433" s="148">
        <v>1.77</v>
      </c>
      <c r="E2433" s="148">
        <v>1.68</v>
      </c>
      <c r="F2433" s="148">
        <v>3.45</v>
      </c>
      <c r="G2433" s="125">
        <v>9</v>
      </c>
    </row>
    <row r="2434" spans="1:7" s="125" customFormat="1" ht="30">
      <c r="A2434" s="145" t="s">
        <v>5211</v>
      </c>
      <c r="B2434" s="146" t="s">
        <v>5212</v>
      </c>
      <c r="C2434" s="147" t="s">
        <v>31</v>
      </c>
      <c r="D2434" s="148">
        <v>2.72</v>
      </c>
      <c r="E2434" s="148">
        <v>2.1</v>
      </c>
      <c r="F2434" s="148">
        <v>4.82</v>
      </c>
      <c r="G2434" s="125">
        <v>9</v>
      </c>
    </row>
    <row r="2435" spans="1:7" s="125" customFormat="1" ht="30">
      <c r="A2435" s="145" t="s">
        <v>5213</v>
      </c>
      <c r="B2435" s="146" t="s">
        <v>5214</v>
      </c>
      <c r="C2435" s="147" t="s">
        <v>31</v>
      </c>
      <c r="D2435" s="148">
        <v>4.0199999999999996</v>
      </c>
      <c r="E2435" s="148">
        <v>2.52</v>
      </c>
      <c r="F2435" s="148">
        <v>6.54</v>
      </c>
      <c r="G2435" s="125">
        <v>9</v>
      </c>
    </row>
    <row r="2436" spans="1:7" s="125" customFormat="1" ht="30">
      <c r="A2436" s="145" t="s">
        <v>5215</v>
      </c>
      <c r="B2436" s="146" t="s">
        <v>5216</v>
      </c>
      <c r="C2436" s="147" t="s">
        <v>31</v>
      </c>
      <c r="D2436" s="148">
        <v>5.78</v>
      </c>
      <c r="E2436" s="148">
        <v>2.94</v>
      </c>
      <c r="F2436" s="148">
        <v>8.7200000000000006</v>
      </c>
      <c r="G2436" s="125">
        <v>9</v>
      </c>
    </row>
    <row r="2437" spans="1:7" s="125" customFormat="1" ht="30">
      <c r="A2437" s="145" t="s">
        <v>5217</v>
      </c>
      <c r="B2437" s="146" t="s">
        <v>5218</v>
      </c>
      <c r="C2437" s="147" t="s">
        <v>31</v>
      </c>
      <c r="D2437" s="148">
        <v>10.39</v>
      </c>
      <c r="E2437" s="148">
        <v>3.36</v>
      </c>
      <c r="F2437" s="148">
        <v>13.75</v>
      </c>
      <c r="G2437" s="125">
        <v>9</v>
      </c>
    </row>
    <row r="2438" spans="1:7" s="125" customFormat="1">
      <c r="A2438" s="145" t="s">
        <v>5219</v>
      </c>
      <c r="B2438" s="146" t="s">
        <v>5220</v>
      </c>
      <c r="C2438" s="147"/>
      <c r="D2438" s="148"/>
      <c r="E2438" s="148"/>
      <c r="F2438" s="148"/>
      <c r="G2438" s="125">
        <v>5</v>
      </c>
    </row>
    <row r="2439" spans="1:7" s="125" customFormat="1">
      <c r="A2439" s="145" t="s">
        <v>5221</v>
      </c>
      <c r="B2439" s="146" t="s">
        <v>5222</v>
      </c>
      <c r="C2439" s="147" t="s">
        <v>31</v>
      </c>
      <c r="D2439" s="148">
        <v>4.8</v>
      </c>
      <c r="E2439" s="148">
        <v>10.5</v>
      </c>
      <c r="F2439" s="148">
        <v>15.3</v>
      </c>
      <c r="G2439" s="125">
        <v>9</v>
      </c>
    </row>
    <row r="2440" spans="1:7" s="125" customFormat="1" ht="30">
      <c r="A2440" s="145" t="s">
        <v>5223</v>
      </c>
      <c r="B2440" s="146" t="s">
        <v>5224</v>
      </c>
      <c r="C2440" s="147"/>
      <c r="D2440" s="148"/>
      <c r="E2440" s="148"/>
      <c r="F2440" s="148"/>
      <c r="G2440" s="125">
        <v>2</v>
      </c>
    </row>
    <row r="2441" spans="1:7" s="125" customFormat="1">
      <c r="A2441" s="145" t="s">
        <v>5225</v>
      </c>
      <c r="B2441" s="146" t="s">
        <v>5226</v>
      </c>
      <c r="C2441" s="147"/>
      <c r="D2441" s="148"/>
      <c r="E2441" s="148"/>
      <c r="F2441" s="148"/>
      <c r="G2441" s="125">
        <v>5</v>
      </c>
    </row>
    <row r="2442" spans="1:7" s="125" customFormat="1">
      <c r="A2442" s="145" t="s">
        <v>5227</v>
      </c>
      <c r="B2442" s="146" t="s">
        <v>5228</v>
      </c>
      <c r="C2442" s="147" t="s">
        <v>24</v>
      </c>
      <c r="D2442" s="148">
        <v>2.35</v>
      </c>
      <c r="E2442" s="148">
        <v>10.5</v>
      </c>
      <c r="F2442" s="148">
        <v>12.85</v>
      </c>
      <c r="G2442" s="125">
        <v>9</v>
      </c>
    </row>
    <row r="2443" spans="1:7" s="125" customFormat="1">
      <c r="A2443" s="145" t="s">
        <v>5229</v>
      </c>
      <c r="B2443" s="146" t="s">
        <v>5230</v>
      </c>
      <c r="C2443" s="147" t="s">
        <v>24</v>
      </c>
      <c r="D2443" s="148">
        <v>5.88</v>
      </c>
      <c r="E2443" s="148">
        <v>10.5</v>
      </c>
      <c r="F2443" s="148">
        <v>16.38</v>
      </c>
      <c r="G2443" s="125">
        <v>9</v>
      </c>
    </row>
    <row r="2444" spans="1:7" s="125" customFormat="1">
      <c r="A2444" s="145" t="s">
        <v>5231</v>
      </c>
      <c r="B2444" s="146" t="s">
        <v>5232</v>
      </c>
      <c r="C2444" s="147" t="s">
        <v>24</v>
      </c>
      <c r="D2444" s="148">
        <v>4.4800000000000004</v>
      </c>
      <c r="E2444" s="148">
        <v>12.6</v>
      </c>
      <c r="F2444" s="148">
        <v>17.079999999999998</v>
      </c>
      <c r="G2444" s="125">
        <v>9</v>
      </c>
    </row>
    <row r="2445" spans="1:7" s="125" customFormat="1">
      <c r="A2445" s="145" t="s">
        <v>5233</v>
      </c>
      <c r="B2445" s="146" t="s">
        <v>5234</v>
      </c>
      <c r="C2445" s="147" t="s">
        <v>24</v>
      </c>
      <c r="D2445" s="148">
        <v>3.06</v>
      </c>
      <c r="E2445" s="148">
        <v>10.5</v>
      </c>
      <c r="F2445" s="148">
        <v>13.56</v>
      </c>
      <c r="G2445" s="125">
        <v>9</v>
      </c>
    </row>
    <row r="2446" spans="1:7" s="125" customFormat="1">
      <c r="A2446" s="145" t="s">
        <v>5235</v>
      </c>
      <c r="B2446" s="146" t="s">
        <v>5236</v>
      </c>
      <c r="C2446" s="147"/>
      <c r="D2446" s="148"/>
      <c r="E2446" s="148"/>
      <c r="F2446" s="148"/>
      <c r="G2446" s="125">
        <v>5</v>
      </c>
    </row>
    <row r="2447" spans="1:7" s="125" customFormat="1">
      <c r="A2447" s="145" t="s">
        <v>5237</v>
      </c>
      <c r="B2447" s="146" t="s">
        <v>5238</v>
      </c>
      <c r="C2447" s="147" t="s">
        <v>24</v>
      </c>
      <c r="D2447" s="148">
        <v>31.62</v>
      </c>
      <c r="E2447" s="148">
        <v>33.590000000000003</v>
      </c>
      <c r="F2447" s="148">
        <v>65.209999999999994</v>
      </c>
      <c r="G2447" s="125">
        <v>9</v>
      </c>
    </row>
    <row r="2448" spans="1:7" s="125" customFormat="1" ht="30">
      <c r="A2448" s="145" t="s">
        <v>5239</v>
      </c>
      <c r="B2448" s="146" t="s">
        <v>5240</v>
      </c>
      <c r="C2448" s="147" t="s">
        <v>24</v>
      </c>
      <c r="D2448" s="148">
        <v>12.39</v>
      </c>
      <c r="E2448" s="148">
        <v>12.6</v>
      </c>
      <c r="F2448" s="148">
        <v>24.99</v>
      </c>
      <c r="G2448" s="125">
        <v>9</v>
      </c>
    </row>
    <row r="2449" spans="1:7" s="125" customFormat="1" ht="30">
      <c r="A2449" s="145" t="s">
        <v>5241</v>
      </c>
      <c r="B2449" s="146" t="s">
        <v>5242</v>
      </c>
      <c r="C2449" s="147" t="s">
        <v>24</v>
      </c>
      <c r="D2449" s="148">
        <v>19.71</v>
      </c>
      <c r="E2449" s="148">
        <v>12.6</v>
      </c>
      <c r="F2449" s="148">
        <v>32.31</v>
      </c>
      <c r="G2449" s="125">
        <v>9</v>
      </c>
    </row>
    <row r="2450" spans="1:7" s="125" customFormat="1" ht="30">
      <c r="A2450" s="145" t="s">
        <v>5243</v>
      </c>
      <c r="B2450" s="146" t="s">
        <v>5244</v>
      </c>
      <c r="C2450" s="147" t="s">
        <v>24</v>
      </c>
      <c r="D2450" s="148">
        <v>24.84</v>
      </c>
      <c r="E2450" s="148">
        <v>12.6</v>
      </c>
      <c r="F2450" s="148">
        <v>37.44</v>
      </c>
      <c r="G2450" s="125">
        <v>9</v>
      </c>
    </row>
    <row r="2451" spans="1:7" s="125" customFormat="1" ht="30">
      <c r="A2451" s="145" t="s">
        <v>5245</v>
      </c>
      <c r="B2451" s="146" t="s">
        <v>5246</v>
      </c>
      <c r="C2451" s="147" t="s">
        <v>24</v>
      </c>
      <c r="D2451" s="148">
        <v>57.72</v>
      </c>
      <c r="E2451" s="148">
        <v>16.8</v>
      </c>
      <c r="F2451" s="148">
        <v>74.52</v>
      </c>
      <c r="G2451" s="125">
        <v>9</v>
      </c>
    </row>
    <row r="2452" spans="1:7" s="125" customFormat="1" ht="30">
      <c r="A2452" s="145" t="s">
        <v>5247</v>
      </c>
      <c r="B2452" s="146" t="s">
        <v>5248</v>
      </c>
      <c r="C2452" s="147" t="s">
        <v>24</v>
      </c>
      <c r="D2452" s="148">
        <v>156.19999999999999</v>
      </c>
      <c r="E2452" s="148">
        <v>16.8</v>
      </c>
      <c r="F2452" s="148">
        <v>173</v>
      </c>
      <c r="G2452" s="125">
        <v>9</v>
      </c>
    </row>
    <row r="2453" spans="1:7" s="125" customFormat="1" ht="30">
      <c r="A2453" s="145" t="s">
        <v>5249</v>
      </c>
      <c r="B2453" s="146" t="s">
        <v>5250</v>
      </c>
      <c r="C2453" s="147" t="s">
        <v>24</v>
      </c>
      <c r="D2453" s="148">
        <v>206.49</v>
      </c>
      <c r="E2453" s="148">
        <v>21</v>
      </c>
      <c r="F2453" s="148">
        <v>227.49</v>
      </c>
      <c r="G2453" s="125">
        <v>9</v>
      </c>
    </row>
    <row r="2454" spans="1:7" s="125" customFormat="1" ht="30">
      <c r="A2454" s="145" t="s">
        <v>5251</v>
      </c>
      <c r="B2454" s="146" t="s">
        <v>5252</v>
      </c>
      <c r="C2454" s="147" t="s">
        <v>24</v>
      </c>
      <c r="D2454" s="148">
        <v>242.71</v>
      </c>
      <c r="E2454" s="148">
        <v>12.6</v>
      </c>
      <c r="F2454" s="148">
        <v>255.31</v>
      </c>
      <c r="G2454" s="125">
        <v>9</v>
      </c>
    </row>
    <row r="2455" spans="1:7" s="125" customFormat="1" ht="30">
      <c r="A2455" s="145" t="s">
        <v>5253</v>
      </c>
      <c r="B2455" s="146" t="s">
        <v>5254</v>
      </c>
      <c r="C2455" s="147" t="s">
        <v>24</v>
      </c>
      <c r="D2455" s="148">
        <v>423.96</v>
      </c>
      <c r="E2455" s="148">
        <v>12.6</v>
      </c>
      <c r="F2455" s="148">
        <v>436.56</v>
      </c>
      <c r="G2455" s="125">
        <v>9</v>
      </c>
    </row>
    <row r="2456" spans="1:7" s="125" customFormat="1" ht="30">
      <c r="A2456" s="145" t="s">
        <v>5255</v>
      </c>
      <c r="B2456" s="146" t="s">
        <v>5256</v>
      </c>
      <c r="C2456" s="147" t="s">
        <v>24</v>
      </c>
      <c r="D2456" s="148">
        <v>440.86</v>
      </c>
      <c r="E2456" s="148">
        <v>12.6</v>
      </c>
      <c r="F2456" s="148">
        <v>453.46</v>
      </c>
      <c r="G2456" s="125">
        <v>9</v>
      </c>
    </row>
    <row r="2457" spans="1:7" s="125" customFormat="1" ht="30">
      <c r="A2457" s="145" t="s">
        <v>5257</v>
      </c>
      <c r="B2457" s="146" t="s">
        <v>5258</v>
      </c>
      <c r="C2457" s="147" t="s">
        <v>24</v>
      </c>
      <c r="D2457" s="148">
        <v>1512.5</v>
      </c>
      <c r="E2457" s="148">
        <v>16.8</v>
      </c>
      <c r="F2457" s="148">
        <v>1529.3</v>
      </c>
      <c r="G2457" s="125">
        <v>9</v>
      </c>
    </row>
    <row r="2458" spans="1:7" s="125" customFormat="1" ht="30">
      <c r="A2458" s="145" t="s">
        <v>5259</v>
      </c>
      <c r="B2458" s="146" t="s">
        <v>5260</v>
      </c>
      <c r="C2458" s="147" t="s">
        <v>24</v>
      </c>
      <c r="D2458" s="148">
        <v>30.4</v>
      </c>
      <c r="E2458" s="148">
        <v>12.6</v>
      </c>
      <c r="F2458" s="148">
        <v>43</v>
      </c>
      <c r="G2458" s="125">
        <v>9</v>
      </c>
    </row>
    <row r="2459" spans="1:7" s="125" customFormat="1" ht="30">
      <c r="A2459" s="145" t="s">
        <v>5261</v>
      </c>
      <c r="B2459" s="146" t="s">
        <v>5262</v>
      </c>
      <c r="C2459" s="147" t="s">
        <v>24</v>
      </c>
      <c r="D2459" s="148">
        <v>78.290000000000006</v>
      </c>
      <c r="E2459" s="148">
        <v>12.6</v>
      </c>
      <c r="F2459" s="148">
        <v>90.89</v>
      </c>
      <c r="G2459" s="125">
        <v>9</v>
      </c>
    </row>
    <row r="2460" spans="1:7" s="125" customFormat="1" ht="30">
      <c r="A2460" s="145" t="s">
        <v>5263</v>
      </c>
      <c r="B2460" s="146" t="s">
        <v>5264</v>
      </c>
      <c r="C2460" s="147" t="s">
        <v>24</v>
      </c>
      <c r="D2460" s="148">
        <v>190.49</v>
      </c>
      <c r="E2460" s="148">
        <v>16.8</v>
      </c>
      <c r="F2460" s="148">
        <v>207.29</v>
      </c>
      <c r="G2460" s="125">
        <v>9</v>
      </c>
    </row>
    <row r="2461" spans="1:7" s="125" customFormat="1">
      <c r="A2461" s="145" t="s">
        <v>5265</v>
      </c>
      <c r="B2461" s="146" t="s">
        <v>5266</v>
      </c>
      <c r="C2461" s="147"/>
      <c r="D2461" s="148"/>
      <c r="E2461" s="148"/>
      <c r="F2461" s="148"/>
      <c r="G2461" s="125">
        <v>5</v>
      </c>
    </row>
    <row r="2462" spans="1:7" s="125" customFormat="1">
      <c r="A2462" s="145" t="s">
        <v>5267</v>
      </c>
      <c r="B2462" s="146" t="s">
        <v>5268</v>
      </c>
      <c r="C2462" s="147" t="s">
        <v>112</v>
      </c>
      <c r="D2462" s="148">
        <v>12.32</v>
      </c>
      <c r="E2462" s="148">
        <v>12.6</v>
      </c>
      <c r="F2462" s="148">
        <v>24.92</v>
      </c>
      <c r="G2462" s="125">
        <v>9</v>
      </c>
    </row>
    <row r="2463" spans="1:7" s="125" customFormat="1">
      <c r="A2463" s="145" t="s">
        <v>5269</v>
      </c>
      <c r="B2463" s="146" t="s">
        <v>5270</v>
      </c>
      <c r="C2463" s="147" t="s">
        <v>24</v>
      </c>
      <c r="D2463" s="148">
        <v>21.71</v>
      </c>
      <c r="E2463" s="148">
        <v>12.6</v>
      </c>
      <c r="F2463" s="148">
        <v>34.31</v>
      </c>
      <c r="G2463" s="125">
        <v>9</v>
      </c>
    </row>
    <row r="2464" spans="1:7" s="125" customFormat="1">
      <c r="A2464" s="145" t="s">
        <v>5271</v>
      </c>
      <c r="B2464" s="146" t="s">
        <v>5272</v>
      </c>
      <c r="C2464" s="147" t="s">
        <v>24</v>
      </c>
      <c r="D2464" s="148">
        <v>57.68</v>
      </c>
      <c r="E2464" s="148">
        <v>12.6</v>
      </c>
      <c r="F2464" s="148">
        <v>70.28</v>
      </c>
      <c r="G2464" s="125">
        <v>9</v>
      </c>
    </row>
    <row r="2465" spans="1:7" s="125" customFormat="1">
      <c r="A2465" s="145" t="s">
        <v>5273</v>
      </c>
      <c r="B2465" s="146" t="s">
        <v>5274</v>
      </c>
      <c r="C2465" s="147" t="s">
        <v>112</v>
      </c>
      <c r="D2465" s="148">
        <v>253.82</v>
      </c>
      <c r="E2465" s="148">
        <v>12.6</v>
      </c>
      <c r="F2465" s="148">
        <v>266.42</v>
      </c>
      <c r="G2465" s="125">
        <v>9</v>
      </c>
    </row>
    <row r="2466" spans="1:7" s="125" customFormat="1">
      <c r="A2466" s="145" t="s">
        <v>5275</v>
      </c>
      <c r="B2466" s="146" t="s">
        <v>5276</v>
      </c>
      <c r="C2466" s="147" t="s">
        <v>112</v>
      </c>
      <c r="D2466" s="148">
        <v>227.82</v>
      </c>
      <c r="E2466" s="148">
        <v>12.6</v>
      </c>
      <c r="F2466" s="148">
        <v>240.42</v>
      </c>
      <c r="G2466" s="125">
        <v>9</v>
      </c>
    </row>
    <row r="2467" spans="1:7" s="125" customFormat="1">
      <c r="A2467" s="145" t="s">
        <v>5277</v>
      </c>
      <c r="B2467" s="146" t="s">
        <v>5278</v>
      </c>
      <c r="C2467" s="147" t="s">
        <v>112</v>
      </c>
      <c r="D2467" s="148">
        <v>16.41</v>
      </c>
      <c r="E2467" s="148">
        <v>12.6</v>
      </c>
      <c r="F2467" s="148">
        <v>29.01</v>
      </c>
      <c r="G2467" s="125">
        <v>9</v>
      </c>
    </row>
    <row r="2468" spans="1:7" s="125" customFormat="1">
      <c r="A2468" s="145" t="s">
        <v>5279</v>
      </c>
      <c r="B2468" s="146" t="s">
        <v>5280</v>
      </c>
      <c r="C2468" s="147" t="s">
        <v>112</v>
      </c>
      <c r="D2468" s="148">
        <v>332.71</v>
      </c>
      <c r="E2468" s="148">
        <v>12.6</v>
      </c>
      <c r="F2468" s="148">
        <v>345.31</v>
      </c>
      <c r="G2468" s="125">
        <v>9</v>
      </c>
    </row>
    <row r="2469" spans="1:7" s="125" customFormat="1" ht="30">
      <c r="A2469" s="145" t="s">
        <v>5281</v>
      </c>
      <c r="B2469" s="146" t="s">
        <v>5282</v>
      </c>
      <c r="C2469" s="147" t="s">
        <v>24</v>
      </c>
      <c r="D2469" s="148">
        <v>10.67</v>
      </c>
      <c r="E2469" s="148">
        <v>12.6</v>
      </c>
      <c r="F2469" s="148">
        <v>23.27</v>
      </c>
      <c r="G2469" s="125">
        <v>9</v>
      </c>
    </row>
    <row r="2470" spans="1:7" s="125" customFormat="1">
      <c r="A2470" s="145" t="s">
        <v>117</v>
      </c>
      <c r="B2470" s="146" t="s">
        <v>5283</v>
      </c>
      <c r="C2470" s="147" t="s">
        <v>112</v>
      </c>
      <c r="D2470" s="148">
        <v>11.24</v>
      </c>
      <c r="E2470" s="148">
        <v>12.6</v>
      </c>
      <c r="F2470" s="148">
        <v>23.84</v>
      </c>
      <c r="G2470" s="125">
        <v>9</v>
      </c>
    </row>
    <row r="2471" spans="1:7" s="125" customFormat="1">
      <c r="A2471" s="145" t="s">
        <v>5284</v>
      </c>
      <c r="B2471" s="146" t="s">
        <v>5285</v>
      </c>
      <c r="C2471" s="147" t="s">
        <v>112</v>
      </c>
      <c r="D2471" s="148">
        <v>16.14</v>
      </c>
      <c r="E2471" s="148">
        <v>12.6</v>
      </c>
      <c r="F2471" s="148">
        <v>28.74</v>
      </c>
      <c r="G2471" s="125">
        <v>9</v>
      </c>
    </row>
    <row r="2472" spans="1:7" s="125" customFormat="1">
      <c r="A2472" s="145" t="s">
        <v>5286</v>
      </c>
      <c r="B2472" s="146" t="s">
        <v>5287</v>
      </c>
      <c r="C2472" s="147" t="s">
        <v>112</v>
      </c>
      <c r="D2472" s="148">
        <v>22.82</v>
      </c>
      <c r="E2472" s="148">
        <v>12.6</v>
      </c>
      <c r="F2472" s="148">
        <v>35.42</v>
      </c>
      <c r="G2472" s="125">
        <v>9</v>
      </c>
    </row>
    <row r="2473" spans="1:7" s="125" customFormat="1">
      <c r="A2473" s="145" t="s">
        <v>5288</v>
      </c>
      <c r="B2473" s="146" t="s">
        <v>5289</v>
      </c>
      <c r="C2473" s="147" t="s">
        <v>112</v>
      </c>
      <c r="D2473" s="148">
        <v>21.93</v>
      </c>
      <c r="E2473" s="148">
        <v>12.6</v>
      </c>
      <c r="F2473" s="148">
        <v>34.53</v>
      </c>
      <c r="G2473" s="125">
        <v>9</v>
      </c>
    </row>
    <row r="2474" spans="1:7" s="125" customFormat="1" ht="30">
      <c r="A2474" s="145" t="s">
        <v>5290</v>
      </c>
      <c r="B2474" s="146" t="s">
        <v>5291</v>
      </c>
      <c r="C2474" s="147" t="s">
        <v>112</v>
      </c>
      <c r="D2474" s="148">
        <v>30.36</v>
      </c>
      <c r="E2474" s="148">
        <v>12.6</v>
      </c>
      <c r="F2474" s="148">
        <v>42.96</v>
      </c>
      <c r="G2474" s="125">
        <v>9</v>
      </c>
    </row>
    <row r="2475" spans="1:7" s="125" customFormat="1">
      <c r="A2475" s="145" t="s">
        <v>5292</v>
      </c>
      <c r="B2475" s="146" t="s">
        <v>5293</v>
      </c>
      <c r="C2475" s="147"/>
      <c r="D2475" s="148"/>
      <c r="E2475" s="148"/>
      <c r="F2475" s="148"/>
      <c r="G2475" s="125">
        <v>5</v>
      </c>
    </row>
    <row r="2476" spans="1:7" s="125" customFormat="1">
      <c r="A2476" s="145" t="s">
        <v>5294</v>
      </c>
      <c r="B2476" s="146" t="s">
        <v>5295</v>
      </c>
      <c r="C2476" s="147" t="s">
        <v>112</v>
      </c>
      <c r="D2476" s="148">
        <v>9.17</v>
      </c>
      <c r="E2476" s="148">
        <v>14.28</v>
      </c>
      <c r="F2476" s="148">
        <v>23.45</v>
      </c>
      <c r="G2476" s="125">
        <v>9</v>
      </c>
    </row>
    <row r="2477" spans="1:7" s="125" customFormat="1">
      <c r="A2477" s="145" t="s">
        <v>5296</v>
      </c>
      <c r="B2477" s="146" t="s">
        <v>5297</v>
      </c>
      <c r="C2477" s="147" t="s">
        <v>112</v>
      </c>
      <c r="D2477" s="148">
        <v>18.59</v>
      </c>
      <c r="E2477" s="148">
        <v>14.69</v>
      </c>
      <c r="F2477" s="148">
        <v>33.28</v>
      </c>
      <c r="G2477" s="125">
        <v>9</v>
      </c>
    </row>
    <row r="2478" spans="1:7" s="125" customFormat="1">
      <c r="A2478" s="145" t="s">
        <v>5298</v>
      </c>
      <c r="B2478" s="146" t="s">
        <v>5299</v>
      </c>
      <c r="C2478" s="147" t="s">
        <v>112</v>
      </c>
      <c r="D2478" s="148">
        <v>27.54</v>
      </c>
      <c r="E2478" s="148">
        <v>21</v>
      </c>
      <c r="F2478" s="148">
        <v>48.54</v>
      </c>
      <c r="G2478" s="125">
        <v>9</v>
      </c>
    </row>
    <row r="2479" spans="1:7" s="125" customFormat="1">
      <c r="A2479" s="145" t="s">
        <v>5300</v>
      </c>
      <c r="B2479" s="146" t="s">
        <v>5301</v>
      </c>
      <c r="C2479" s="147" t="s">
        <v>112</v>
      </c>
      <c r="D2479" s="148">
        <v>12.92</v>
      </c>
      <c r="E2479" s="148">
        <v>11.33</v>
      </c>
      <c r="F2479" s="148">
        <v>24.25</v>
      </c>
      <c r="G2479" s="125">
        <v>9</v>
      </c>
    </row>
    <row r="2480" spans="1:7" s="125" customFormat="1">
      <c r="A2480" s="145" t="s">
        <v>5302</v>
      </c>
      <c r="B2480" s="146" t="s">
        <v>5303</v>
      </c>
      <c r="C2480" s="147" t="s">
        <v>112</v>
      </c>
      <c r="D2480" s="148">
        <v>13.92</v>
      </c>
      <c r="E2480" s="148">
        <v>18.899999999999999</v>
      </c>
      <c r="F2480" s="148">
        <v>32.82</v>
      </c>
      <c r="G2480" s="125">
        <v>9</v>
      </c>
    </row>
    <row r="2481" spans="1:7" s="125" customFormat="1">
      <c r="A2481" s="145" t="s">
        <v>5304</v>
      </c>
      <c r="B2481" s="146" t="s">
        <v>5305</v>
      </c>
      <c r="C2481" s="147" t="s">
        <v>112</v>
      </c>
      <c r="D2481" s="148">
        <v>12.97</v>
      </c>
      <c r="E2481" s="148">
        <v>15.96</v>
      </c>
      <c r="F2481" s="148">
        <v>28.93</v>
      </c>
      <c r="G2481" s="125">
        <v>9</v>
      </c>
    </row>
    <row r="2482" spans="1:7" s="125" customFormat="1">
      <c r="A2482" s="145" t="s">
        <v>5306</v>
      </c>
      <c r="B2482" s="146" t="s">
        <v>5307</v>
      </c>
      <c r="C2482" s="147" t="s">
        <v>112</v>
      </c>
      <c r="D2482" s="148">
        <v>15.9</v>
      </c>
      <c r="E2482" s="148">
        <v>18.899999999999999</v>
      </c>
      <c r="F2482" s="148">
        <v>34.799999999999997</v>
      </c>
      <c r="G2482" s="125">
        <v>9</v>
      </c>
    </row>
    <row r="2483" spans="1:7" s="125" customFormat="1">
      <c r="A2483" s="145" t="s">
        <v>5308</v>
      </c>
      <c r="B2483" s="146" t="s">
        <v>5309</v>
      </c>
      <c r="C2483" s="147" t="s">
        <v>112</v>
      </c>
      <c r="D2483" s="148">
        <v>24.7</v>
      </c>
      <c r="E2483" s="148">
        <v>21</v>
      </c>
      <c r="F2483" s="148">
        <v>45.7</v>
      </c>
      <c r="G2483" s="125">
        <v>9</v>
      </c>
    </row>
    <row r="2484" spans="1:7" s="125" customFormat="1">
      <c r="A2484" s="145" t="s">
        <v>5310</v>
      </c>
      <c r="B2484" s="146" t="s">
        <v>5311</v>
      </c>
      <c r="C2484" s="147" t="s">
        <v>112</v>
      </c>
      <c r="D2484" s="148">
        <v>42.66</v>
      </c>
      <c r="E2484" s="148">
        <v>14.69</v>
      </c>
      <c r="F2484" s="148">
        <v>57.35</v>
      </c>
      <c r="G2484" s="125">
        <v>9</v>
      </c>
    </row>
    <row r="2485" spans="1:7" s="125" customFormat="1">
      <c r="A2485" s="145" t="s">
        <v>5312</v>
      </c>
      <c r="B2485" s="146" t="s">
        <v>5313</v>
      </c>
      <c r="C2485" s="147" t="s">
        <v>112</v>
      </c>
      <c r="D2485" s="148">
        <v>30.64</v>
      </c>
      <c r="E2485" s="148">
        <v>14.69</v>
      </c>
      <c r="F2485" s="148">
        <v>45.33</v>
      </c>
      <c r="G2485" s="125">
        <v>9</v>
      </c>
    </row>
    <row r="2486" spans="1:7" s="125" customFormat="1">
      <c r="A2486" s="145" t="s">
        <v>5314</v>
      </c>
      <c r="B2486" s="146" t="s">
        <v>5315</v>
      </c>
      <c r="C2486" s="147" t="s">
        <v>112</v>
      </c>
      <c r="D2486" s="148">
        <v>13.7</v>
      </c>
      <c r="E2486" s="148">
        <v>10.5</v>
      </c>
      <c r="F2486" s="148">
        <v>24.2</v>
      </c>
      <c r="G2486" s="125">
        <v>9</v>
      </c>
    </row>
    <row r="2487" spans="1:7" s="125" customFormat="1" ht="30">
      <c r="A2487" s="145" t="s">
        <v>5316</v>
      </c>
      <c r="B2487" s="146" t="s">
        <v>5317</v>
      </c>
      <c r="C2487" s="147" t="s">
        <v>112</v>
      </c>
      <c r="D2487" s="148">
        <v>80.66</v>
      </c>
      <c r="E2487" s="148">
        <v>15.96</v>
      </c>
      <c r="F2487" s="148">
        <v>96.62</v>
      </c>
      <c r="G2487" s="125">
        <v>9</v>
      </c>
    </row>
    <row r="2488" spans="1:7" s="125" customFormat="1" ht="30">
      <c r="A2488" s="145" t="s">
        <v>5318</v>
      </c>
      <c r="B2488" s="146" t="s">
        <v>5319</v>
      </c>
      <c r="C2488" s="147" t="s">
        <v>24</v>
      </c>
      <c r="D2488" s="148">
        <v>34.75</v>
      </c>
      <c r="E2488" s="148">
        <v>12.6</v>
      </c>
      <c r="F2488" s="148">
        <v>47.35</v>
      </c>
      <c r="G2488" s="125">
        <v>9</v>
      </c>
    </row>
    <row r="2489" spans="1:7" s="125" customFormat="1" ht="30">
      <c r="A2489" s="145" t="s">
        <v>5320</v>
      </c>
      <c r="B2489" s="146" t="s">
        <v>5321</v>
      </c>
      <c r="C2489" s="147" t="s">
        <v>24</v>
      </c>
      <c r="D2489" s="148">
        <v>89.57</v>
      </c>
      <c r="E2489" s="148">
        <v>21</v>
      </c>
      <c r="F2489" s="148">
        <v>110.57</v>
      </c>
      <c r="G2489" s="125">
        <v>9</v>
      </c>
    </row>
    <row r="2490" spans="1:7" s="125" customFormat="1">
      <c r="A2490" s="145" t="s">
        <v>5322</v>
      </c>
      <c r="B2490" s="146" t="s">
        <v>5323</v>
      </c>
      <c r="C2490" s="147"/>
      <c r="D2490" s="148"/>
      <c r="E2490" s="148"/>
      <c r="F2490" s="148"/>
      <c r="G2490" s="125">
        <v>5</v>
      </c>
    </row>
    <row r="2491" spans="1:7" s="125" customFormat="1">
      <c r="A2491" s="145" t="s">
        <v>110</v>
      </c>
      <c r="B2491" s="146" t="s">
        <v>5324</v>
      </c>
      <c r="C2491" s="147" t="s">
        <v>112</v>
      </c>
      <c r="D2491" s="148">
        <v>13.94</v>
      </c>
      <c r="E2491" s="148">
        <v>21</v>
      </c>
      <c r="F2491" s="148">
        <v>34.94</v>
      </c>
      <c r="G2491" s="125">
        <v>9</v>
      </c>
    </row>
    <row r="2492" spans="1:7" s="125" customFormat="1">
      <c r="A2492" s="145" t="s">
        <v>132</v>
      </c>
      <c r="B2492" s="146" t="s">
        <v>5325</v>
      </c>
      <c r="C2492" s="147" t="s">
        <v>112</v>
      </c>
      <c r="D2492" s="148">
        <v>20.07</v>
      </c>
      <c r="E2492" s="148">
        <v>21</v>
      </c>
      <c r="F2492" s="148">
        <v>41.07</v>
      </c>
      <c r="G2492" s="125">
        <v>9</v>
      </c>
    </row>
    <row r="2493" spans="1:7" s="125" customFormat="1">
      <c r="A2493" s="145" t="s">
        <v>5326</v>
      </c>
      <c r="B2493" s="146" t="s">
        <v>5327</v>
      </c>
      <c r="C2493" s="147" t="s">
        <v>112</v>
      </c>
      <c r="D2493" s="148">
        <v>35.03</v>
      </c>
      <c r="E2493" s="148">
        <v>21</v>
      </c>
      <c r="F2493" s="148">
        <v>56.03</v>
      </c>
      <c r="G2493" s="125">
        <v>9</v>
      </c>
    </row>
    <row r="2494" spans="1:7" s="125" customFormat="1">
      <c r="A2494" s="145" t="s">
        <v>5328</v>
      </c>
      <c r="B2494" s="146" t="s">
        <v>5329</v>
      </c>
      <c r="C2494" s="147" t="s">
        <v>112</v>
      </c>
      <c r="D2494" s="148">
        <v>34.49</v>
      </c>
      <c r="E2494" s="148">
        <v>21</v>
      </c>
      <c r="F2494" s="148">
        <v>55.49</v>
      </c>
      <c r="G2494" s="125">
        <v>9</v>
      </c>
    </row>
    <row r="2495" spans="1:7" s="125" customFormat="1">
      <c r="A2495" s="145" t="s">
        <v>5330</v>
      </c>
      <c r="B2495" s="146" t="s">
        <v>5331</v>
      </c>
      <c r="C2495" s="147" t="s">
        <v>112</v>
      </c>
      <c r="D2495" s="148">
        <v>84.34</v>
      </c>
      <c r="E2495" s="148">
        <v>21</v>
      </c>
      <c r="F2495" s="148">
        <v>105.34</v>
      </c>
      <c r="G2495" s="125">
        <v>9</v>
      </c>
    </row>
    <row r="2496" spans="1:7" s="125" customFormat="1">
      <c r="A2496" s="145" t="s">
        <v>5332</v>
      </c>
      <c r="B2496" s="146" t="s">
        <v>5333</v>
      </c>
      <c r="C2496" s="147" t="s">
        <v>112</v>
      </c>
      <c r="D2496" s="148">
        <v>182.09</v>
      </c>
      <c r="E2496" s="148">
        <v>21</v>
      </c>
      <c r="F2496" s="148">
        <v>203.09</v>
      </c>
      <c r="G2496" s="125">
        <v>9</v>
      </c>
    </row>
    <row r="2497" spans="1:7" s="125" customFormat="1">
      <c r="A2497" s="145" t="s">
        <v>188</v>
      </c>
      <c r="B2497" s="146" t="s">
        <v>5334</v>
      </c>
      <c r="C2497" s="147" t="s">
        <v>112</v>
      </c>
      <c r="D2497" s="148">
        <v>194.27</v>
      </c>
      <c r="E2497" s="148">
        <v>21</v>
      </c>
      <c r="F2497" s="148">
        <v>215.27</v>
      </c>
      <c r="G2497" s="125">
        <v>9</v>
      </c>
    </row>
    <row r="2498" spans="1:7" s="125" customFormat="1">
      <c r="A2498" s="145" t="s">
        <v>5335</v>
      </c>
      <c r="B2498" s="146" t="s">
        <v>5336</v>
      </c>
      <c r="C2498" s="147" t="s">
        <v>112</v>
      </c>
      <c r="D2498" s="148">
        <v>310.67</v>
      </c>
      <c r="E2498" s="148">
        <v>21</v>
      </c>
      <c r="F2498" s="148">
        <v>331.67</v>
      </c>
      <c r="G2498" s="125">
        <v>9</v>
      </c>
    </row>
    <row r="2499" spans="1:7" s="125" customFormat="1">
      <c r="A2499" s="145" t="s">
        <v>5337</v>
      </c>
      <c r="B2499" s="146" t="s">
        <v>5338</v>
      </c>
      <c r="C2499" s="147" t="s">
        <v>112</v>
      </c>
      <c r="D2499" s="148">
        <v>19.5</v>
      </c>
      <c r="E2499" s="148">
        <v>21</v>
      </c>
      <c r="F2499" s="148">
        <v>40.5</v>
      </c>
      <c r="G2499" s="125">
        <v>9</v>
      </c>
    </row>
    <row r="2500" spans="1:7" s="125" customFormat="1">
      <c r="A2500" s="145" t="s">
        <v>5339</v>
      </c>
      <c r="B2500" s="146" t="s">
        <v>5340</v>
      </c>
      <c r="C2500" s="147"/>
      <c r="D2500" s="148"/>
      <c r="E2500" s="148"/>
      <c r="F2500" s="148"/>
      <c r="G2500" s="125">
        <v>5</v>
      </c>
    </row>
    <row r="2501" spans="1:7" s="125" customFormat="1">
      <c r="A2501" s="145" t="s">
        <v>5341</v>
      </c>
      <c r="B2501" s="146" t="s">
        <v>5342</v>
      </c>
      <c r="C2501" s="147" t="s">
        <v>24</v>
      </c>
      <c r="D2501" s="148">
        <v>3.45</v>
      </c>
      <c r="E2501" s="148">
        <v>10.5</v>
      </c>
      <c r="F2501" s="148">
        <v>13.95</v>
      </c>
      <c r="G2501" s="125">
        <v>9</v>
      </c>
    </row>
    <row r="2502" spans="1:7" s="125" customFormat="1">
      <c r="A2502" s="145" t="s">
        <v>5343</v>
      </c>
      <c r="B2502" s="146" t="s">
        <v>5344</v>
      </c>
      <c r="C2502" s="147" t="s">
        <v>24</v>
      </c>
      <c r="D2502" s="148">
        <v>7.62</v>
      </c>
      <c r="E2502" s="148">
        <v>10.5</v>
      </c>
      <c r="F2502" s="148">
        <v>18.12</v>
      </c>
      <c r="G2502" s="125">
        <v>9</v>
      </c>
    </row>
    <row r="2503" spans="1:7" s="125" customFormat="1">
      <c r="A2503" s="145" t="s">
        <v>5345</v>
      </c>
      <c r="B2503" s="146" t="s">
        <v>5346</v>
      </c>
      <c r="C2503" s="147" t="s">
        <v>24</v>
      </c>
      <c r="D2503" s="148">
        <v>8.2100000000000009</v>
      </c>
      <c r="E2503" s="148">
        <v>10.5</v>
      </c>
      <c r="F2503" s="148">
        <v>18.71</v>
      </c>
      <c r="G2503" s="125">
        <v>9</v>
      </c>
    </row>
    <row r="2504" spans="1:7" s="125" customFormat="1">
      <c r="A2504" s="145" t="s">
        <v>5347</v>
      </c>
      <c r="B2504" s="146" t="s">
        <v>5348</v>
      </c>
      <c r="C2504" s="147"/>
      <c r="D2504" s="148"/>
      <c r="E2504" s="148"/>
      <c r="F2504" s="148"/>
      <c r="G2504" s="125">
        <v>5</v>
      </c>
    </row>
    <row r="2505" spans="1:7" s="125" customFormat="1">
      <c r="A2505" s="145" t="s">
        <v>5349</v>
      </c>
      <c r="B2505" s="146" t="s">
        <v>5350</v>
      </c>
      <c r="C2505" s="147" t="s">
        <v>24</v>
      </c>
      <c r="D2505" s="148">
        <v>232.27</v>
      </c>
      <c r="E2505" s="148">
        <v>21</v>
      </c>
      <c r="F2505" s="148">
        <v>253.27</v>
      </c>
      <c r="G2505" s="125">
        <v>9</v>
      </c>
    </row>
    <row r="2506" spans="1:7" s="125" customFormat="1">
      <c r="A2506" s="145" t="s">
        <v>5351</v>
      </c>
      <c r="B2506" s="146" t="s">
        <v>5352</v>
      </c>
      <c r="C2506" s="147" t="s">
        <v>24</v>
      </c>
      <c r="D2506" s="148">
        <v>258.19</v>
      </c>
      <c r="E2506" s="148">
        <v>21</v>
      </c>
      <c r="F2506" s="148">
        <v>279.19</v>
      </c>
      <c r="G2506" s="125">
        <v>9</v>
      </c>
    </row>
    <row r="2507" spans="1:7" s="125" customFormat="1">
      <c r="A2507" s="145" t="s">
        <v>5353</v>
      </c>
      <c r="B2507" s="146" t="s">
        <v>5354</v>
      </c>
      <c r="C2507" s="147" t="s">
        <v>24</v>
      </c>
      <c r="D2507" s="148">
        <v>288.32</v>
      </c>
      <c r="E2507" s="148">
        <v>21</v>
      </c>
      <c r="F2507" s="148">
        <v>309.32</v>
      </c>
      <c r="G2507" s="125">
        <v>9</v>
      </c>
    </row>
    <row r="2508" spans="1:7" s="125" customFormat="1">
      <c r="A2508" s="145" t="s">
        <v>5355</v>
      </c>
      <c r="B2508" s="146" t="s">
        <v>5356</v>
      </c>
      <c r="C2508" s="147" t="s">
        <v>24</v>
      </c>
      <c r="D2508" s="148">
        <v>292.18</v>
      </c>
      <c r="E2508" s="148">
        <v>21</v>
      </c>
      <c r="F2508" s="148">
        <v>313.18</v>
      </c>
      <c r="G2508" s="125">
        <v>9</v>
      </c>
    </row>
    <row r="2509" spans="1:7" s="125" customFormat="1">
      <c r="A2509" s="145" t="s">
        <v>5357</v>
      </c>
      <c r="B2509" s="146" t="s">
        <v>5358</v>
      </c>
      <c r="C2509" s="147" t="s">
        <v>24</v>
      </c>
      <c r="D2509" s="148">
        <v>344.41</v>
      </c>
      <c r="E2509" s="148">
        <v>21</v>
      </c>
      <c r="F2509" s="148">
        <v>365.41</v>
      </c>
      <c r="G2509" s="125">
        <v>9</v>
      </c>
    </row>
    <row r="2510" spans="1:7" s="125" customFormat="1">
      <c r="A2510" s="145" t="s">
        <v>5359</v>
      </c>
      <c r="B2510" s="146" t="s">
        <v>5360</v>
      </c>
      <c r="C2510" s="147" t="s">
        <v>24</v>
      </c>
      <c r="D2510" s="148">
        <v>515.88</v>
      </c>
      <c r="E2510" s="148">
        <v>21</v>
      </c>
      <c r="F2510" s="148">
        <v>536.88</v>
      </c>
      <c r="G2510" s="125">
        <v>9</v>
      </c>
    </row>
    <row r="2511" spans="1:7" s="125" customFormat="1">
      <c r="A2511" s="145" t="s">
        <v>5361</v>
      </c>
      <c r="B2511" s="146" t="s">
        <v>5362</v>
      </c>
      <c r="C2511" s="147" t="s">
        <v>24</v>
      </c>
      <c r="D2511" s="148">
        <v>779.23</v>
      </c>
      <c r="E2511" s="148">
        <v>21</v>
      </c>
      <c r="F2511" s="148">
        <v>800.23</v>
      </c>
      <c r="G2511" s="125">
        <v>9</v>
      </c>
    </row>
    <row r="2512" spans="1:7" s="125" customFormat="1">
      <c r="A2512" s="145" t="s">
        <v>5363</v>
      </c>
      <c r="B2512" s="146" t="s">
        <v>5364</v>
      </c>
      <c r="C2512" s="147" t="s">
        <v>24</v>
      </c>
      <c r="D2512" s="148">
        <v>959.99</v>
      </c>
      <c r="E2512" s="148">
        <v>21</v>
      </c>
      <c r="F2512" s="148">
        <v>980.99</v>
      </c>
      <c r="G2512" s="125">
        <v>9</v>
      </c>
    </row>
    <row r="2513" spans="1:7" s="125" customFormat="1">
      <c r="A2513" s="145" t="s">
        <v>5365</v>
      </c>
      <c r="B2513" s="146" t="s">
        <v>5366</v>
      </c>
      <c r="C2513" s="147" t="s">
        <v>24</v>
      </c>
      <c r="D2513" s="148">
        <v>1199.8399999999999</v>
      </c>
      <c r="E2513" s="148">
        <v>21</v>
      </c>
      <c r="F2513" s="148">
        <v>1220.8399999999999</v>
      </c>
      <c r="G2513" s="125">
        <v>9</v>
      </c>
    </row>
    <row r="2514" spans="1:7" s="125" customFormat="1">
      <c r="A2514" s="145" t="s">
        <v>5367</v>
      </c>
      <c r="B2514" s="146" t="s">
        <v>5368</v>
      </c>
      <c r="C2514" s="147" t="s">
        <v>24</v>
      </c>
      <c r="D2514" s="148">
        <v>2626.12</v>
      </c>
      <c r="E2514" s="148">
        <v>21</v>
      </c>
      <c r="F2514" s="148">
        <v>2647.12</v>
      </c>
      <c r="G2514" s="125">
        <v>9</v>
      </c>
    </row>
    <row r="2515" spans="1:7" s="125" customFormat="1">
      <c r="A2515" s="145" t="s">
        <v>5369</v>
      </c>
      <c r="B2515" s="146" t="s">
        <v>5370</v>
      </c>
      <c r="C2515" s="147" t="s">
        <v>24</v>
      </c>
      <c r="D2515" s="148">
        <v>3031.28</v>
      </c>
      <c r="E2515" s="148">
        <v>21</v>
      </c>
      <c r="F2515" s="148">
        <v>3052.28</v>
      </c>
      <c r="G2515" s="125">
        <v>9</v>
      </c>
    </row>
    <row r="2516" spans="1:7" s="125" customFormat="1">
      <c r="A2516" s="145" t="s">
        <v>5371</v>
      </c>
      <c r="B2516" s="146" t="s">
        <v>5372</v>
      </c>
      <c r="C2516" s="147" t="s">
        <v>24</v>
      </c>
      <c r="D2516" s="148">
        <v>6443.48</v>
      </c>
      <c r="E2516" s="148">
        <v>21</v>
      </c>
      <c r="F2516" s="148">
        <v>6464.48</v>
      </c>
      <c r="G2516" s="125">
        <v>9</v>
      </c>
    </row>
    <row r="2517" spans="1:7" s="125" customFormat="1">
      <c r="A2517" s="145" t="s">
        <v>5373</v>
      </c>
      <c r="B2517" s="146" t="s">
        <v>5374</v>
      </c>
      <c r="C2517" s="147" t="s">
        <v>24</v>
      </c>
      <c r="D2517" s="148">
        <v>100.38</v>
      </c>
      <c r="E2517" s="148">
        <v>21</v>
      </c>
      <c r="F2517" s="148">
        <v>121.38</v>
      </c>
      <c r="G2517" s="125">
        <v>9</v>
      </c>
    </row>
    <row r="2518" spans="1:7" s="125" customFormat="1">
      <c r="A2518" s="145" t="s">
        <v>5375</v>
      </c>
      <c r="B2518" s="146" t="s">
        <v>5376</v>
      </c>
      <c r="C2518" s="147" t="s">
        <v>24</v>
      </c>
      <c r="D2518" s="148">
        <v>127.08</v>
      </c>
      <c r="E2518" s="148">
        <v>21</v>
      </c>
      <c r="F2518" s="148">
        <v>148.08000000000001</v>
      </c>
      <c r="G2518" s="125">
        <v>9</v>
      </c>
    </row>
    <row r="2519" spans="1:7" s="125" customFormat="1">
      <c r="A2519" s="145" t="s">
        <v>5377</v>
      </c>
      <c r="B2519" s="146" t="s">
        <v>5378</v>
      </c>
      <c r="C2519" s="147" t="s">
        <v>24</v>
      </c>
      <c r="D2519" s="148">
        <v>155.59</v>
      </c>
      <c r="E2519" s="148">
        <v>21</v>
      </c>
      <c r="F2519" s="148">
        <v>176.59</v>
      </c>
      <c r="G2519" s="125">
        <v>9</v>
      </c>
    </row>
    <row r="2520" spans="1:7" s="125" customFormat="1">
      <c r="A2520" s="145" t="s">
        <v>5379</v>
      </c>
      <c r="B2520" s="146" t="s">
        <v>5380</v>
      </c>
      <c r="C2520" s="147"/>
      <c r="D2520" s="148"/>
      <c r="E2520" s="148"/>
      <c r="F2520" s="148"/>
      <c r="G2520" s="125">
        <v>5</v>
      </c>
    </row>
    <row r="2521" spans="1:7" s="125" customFormat="1">
      <c r="A2521" s="145" t="s">
        <v>5381</v>
      </c>
      <c r="B2521" s="146" t="s">
        <v>5382</v>
      </c>
      <c r="C2521" s="147" t="s">
        <v>24</v>
      </c>
      <c r="D2521" s="148">
        <v>70.25</v>
      </c>
      <c r="E2521" s="148">
        <v>18.899999999999999</v>
      </c>
      <c r="F2521" s="148">
        <v>89.15</v>
      </c>
      <c r="G2521" s="125">
        <v>9</v>
      </c>
    </row>
    <row r="2522" spans="1:7" s="125" customFormat="1" ht="30">
      <c r="A2522" s="145" t="s">
        <v>5383</v>
      </c>
      <c r="B2522" s="146" t="s">
        <v>5384</v>
      </c>
      <c r="C2522" s="147" t="s">
        <v>24</v>
      </c>
      <c r="D2522" s="148">
        <v>237.55</v>
      </c>
      <c r="E2522" s="148">
        <v>21</v>
      </c>
      <c r="F2522" s="148">
        <v>258.55</v>
      </c>
      <c r="G2522" s="125">
        <v>9</v>
      </c>
    </row>
    <row r="2523" spans="1:7" s="125" customFormat="1" ht="30">
      <c r="A2523" s="145" t="s">
        <v>5385</v>
      </c>
      <c r="B2523" s="146" t="s">
        <v>5386</v>
      </c>
      <c r="C2523" s="147" t="s">
        <v>24</v>
      </c>
      <c r="D2523" s="148">
        <v>404.09</v>
      </c>
      <c r="E2523" s="148">
        <v>21</v>
      </c>
      <c r="F2523" s="148">
        <v>425.09</v>
      </c>
      <c r="G2523" s="125">
        <v>9</v>
      </c>
    </row>
    <row r="2524" spans="1:7" s="125" customFormat="1" ht="30">
      <c r="A2524" s="145" t="s">
        <v>5387</v>
      </c>
      <c r="B2524" s="146" t="s">
        <v>5388</v>
      </c>
      <c r="C2524" s="147" t="s">
        <v>24</v>
      </c>
      <c r="D2524" s="148">
        <v>302</v>
      </c>
      <c r="E2524" s="148">
        <v>21</v>
      </c>
      <c r="F2524" s="148">
        <v>323</v>
      </c>
      <c r="G2524" s="125">
        <v>9</v>
      </c>
    </row>
    <row r="2525" spans="1:7" s="125" customFormat="1">
      <c r="A2525" s="145" t="s">
        <v>5389</v>
      </c>
      <c r="B2525" s="146" t="s">
        <v>5390</v>
      </c>
      <c r="C2525" s="147" t="s">
        <v>24</v>
      </c>
      <c r="D2525" s="148">
        <v>85.02</v>
      </c>
      <c r="E2525" s="148">
        <v>41.99</v>
      </c>
      <c r="F2525" s="148">
        <v>127.01</v>
      </c>
      <c r="G2525" s="125">
        <v>9</v>
      </c>
    </row>
    <row r="2526" spans="1:7" s="125" customFormat="1" ht="30">
      <c r="A2526" s="145" t="s">
        <v>5391</v>
      </c>
      <c r="B2526" s="146" t="s">
        <v>5392</v>
      </c>
      <c r="C2526" s="147" t="s">
        <v>24</v>
      </c>
      <c r="D2526" s="148">
        <v>2223.1</v>
      </c>
      <c r="E2526" s="148">
        <v>41.99</v>
      </c>
      <c r="F2526" s="148">
        <v>2265.09</v>
      </c>
      <c r="G2526" s="125">
        <v>9</v>
      </c>
    </row>
    <row r="2527" spans="1:7" s="125" customFormat="1">
      <c r="A2527" s="145" t="s">
        <v>5393</v>
      </c>
      <c r="B2527" s="146" t="s">
        <v>5394</v>
      </c>
      <c r="C2527" s="147" t="s">
        <v>24</v>
      </c>
      <c r="D2527" s="148">
        <v>76.430000000000007</v>
      </c>
      <c r="E2527" s="148">
        <v>41.99</v>
      </c>
      <c r="F2527" s="148">
        <v>118.42</v>
      </c>
      <c r="G2527" s="125">
        <v>9</v>
      </c>
    </row>
    <row r="2528" spans="1:7" s="125" customFormat="1" ht="30">
      <c r="A2528" s="145" t="s">
        <v>5395</v>
      </c>
      <c r="B2528" s="146" t="s">
        <v>5396</v>
      </c>
      <c r="C2528" s="147" t="s">
        <v>24</v>
      </c>
      <c r="D2528" s="148">
        <v>2964.21</v>
      </c>
      <c r="E2528" s="148">
        <v>21</v>
      </c>
      <c r="F2528" s="148">
        <v>2985.21</v>
      </c>
      <c r="G2528" s="125">
        <v>9</v>
      </c>
    </row>
    <row r="2529" spans="1:7" s="125" customFormat="1">
      <c r="A2529" s="145" t="s">
        <v>5397</v>
      </c>
      <c r="B2529" s="146" t="s">
        <v>5398</v>
      </c>
      <c r="C2529" s="147" t="s">
        <v>24</v>
      </c>
      <c r="D2529" s="148">
        <v>86.64</v>
      </c>
      <c r="E2529" s="148">
        <v>41.99</v>
      </c>
      <c r="F2529" s="148">
        <v>128.63</v>
      </c>
      <c r="G2529" s="125">
        <v>9</v>
      </c>
    </row>
    <row r="2530" spans="1:7" s="125" customFormat="1">
      <c r="A2530" s="145" t="s">
        <v>5399</v>
      </c>
      <c r="B2530" s="146" t="s">
        <v>5400</v>
      </c>
      <c r="C2530" s="147" t="s">
        <v>24</v>
      </c>
      <c r="D2530" s="148">
        <v>214.18</v>
      </c>
      <c r="E2530" s="148">
        <v>25.19</v>
      </c>
      <c r="F2530" s="148">
        <v>239.37</v>
      </c>
      <c r="G2530" s="125">
        <v>9</v>
      </c>
    </row>
    <row r="2531" spans="1:7" s="125" customFormat="1">
      <c r="A2531" s="145" t="s">
        <v>5401</v>
      </c>
      <c r="B2531" s="146" t="s">
        <v>5402</v>
      </c>
      <c r="C2531" s="147"/>
      <c r="D2531" s="148"/>
      <c r="E2531" s="148"/>
      <c r="F2531" s="148"/>
      <c r="G2531" s="125">
        <v>5</v>
      </c>
    </row>
    <row r="2532" spans="1:7" s="125" customFormat="1">
      <c r="A2532" s="145" t="s">
        <v>5403</v>
      </c>
      <c r="B2532" s="146" t="s">
        <v>5404</v>
      </c>
      <c r="C2532" s="147" t="s">
        <v>24</v>
      </c>
      <c r="D2532" s="148">
        <v>560.01</v>
      </c>
      <c r="E2532" s="148">
        <v>16.8</v>
      </c>
      <c r="F2532" s="148">
        <v>576.80999999999995</v>
      </c>
      <c r="G2532" s="125">
        <v>9</v>
      </c>
    </row>
    <row r="2533" spans="1:7" s="125" customFormat="1">
      <c r="A2533" s="145" t="s">
        <v>5405</v>
      </c>
      <c r="B2533" s="146" t="s">
        <v>5406</v>
      </c>
      <c r="C2533" s="147" t="s">
        <v>24</v>
      </c>
      <c r="D2533" s="148">
        <v>268.63</v>
      </c>
      <c r="E2533" s="148">
        <v>16.8</v>
      </c>
      <c r="F2533" s="148">
        <v>285.43</v>
      </c>
      <c r="G2533" s="125">
        <v>9</v>
      </c>
    </row>
    <row r="2534" spans="1:7" s="125" customFormat="1">
      <c r="A2534" s="145" t="s">
        <v>5407</v>
      </c>
      <c r="B2534" s="146" t="s">
        <v>5408</v>
      </c>
      <c r="C2534" s="147" t="s">
        <v>24</v>
      </c>
      <c r="D2534" s="148">
        <v>149.59</v>
      </c>
      <c r="E2534" s="148">
        <v>16.8</v>
      </c>
      <c r="F2534" s="148">
        <v>166.39</v>
      </c>
      <c r="G2534" s="125">
        <v>9</v>
      </c>
    </row>
    <row r="2535" spans="1:7" s="125" customFormat="1">
      <c r="A2535" s="145" t="s">
        <v>5409</v>
      </c>
      <c r="B2535" s="146" t="s">
        <v>5410</v>
      </c>
      <c r="C2535" s="147" t="s">
        <v>24</v>
      </c>
      <c r="D2535" s="148">
        <v>343.43</v>
      </c>
      <c r="E2535" s="148">
        <v>16.8</v>
      </c>
      <c r="F2535" s="148">
        <v>360.23</v>
      </c>
      <c r="G2535" s="125">
        <v>9</v>
      </c>
    </row>
    <row r="2536" spans="1:7" s="125" customFormat="1">
      <c r="A2536" s="145" t="s">
        <v>5411</v>
      </c>
      <c r="B2536" s="146" t="s">
        <v>5412</v>
      </c>
      <c r="C2536" s="147"/>
      <c r="D2536" s="148"/>
      <c r="E2536" s="148"/>
      <c r="F2536" s="148"/>
      <c r="G2536" s="125">
        <v>5</v>
      </c>
    </row>
    <row r="2537" spans="1:7" s="125" customFormat="1">
      <c r="A2537" s="145" t="s">
        <v>5413</v>
      </c>
      <c r="B2537" s="146" t="s">
        <v>5414</v>
      </c>
      <c r="C2537" s="147" t="s">
        <v>24</v>
      </c>
      <c r="D2537" s="148">
        <v>137.08000000000001</v>
      </c>
      <c r="E2537" s="148">
        <v>16.8</v>
      </c>
      <c r="F2537" s="148">
        <v>153.88</v>
      </c>
      <c r="G2537" s="125">
        <v>9</v>
      </c>
    </row>
    <row r="2538" spans="1:7" s="125" customFormat="1" ht="30">
      <c r="A2538" s="145" t="s">
        <v>5415</v>
      </c>
      <c r="B2538" s="146" t="s">
        <v>5416</v>
      </c>
      <c r="C2538" s="147" t="s">
        <v>24</v>
      </c>
      <c r="D2538" s="148">
        <v>381.73</v>
      </c>
      <c r="E2538" s="148">
        <v>10.5</v>
      </c>
      <c r="F2538" s="148">
        <v>392.23</v>
      </c>
      <c r="G2538" s="125">
        <v>9</v>
      </c>
    </row>
    <row r="2539" spans="1:7" s="125" customFormat="1">
      <c r="A2539" s="145" t="s">
        <v>5417</v>
      </c>
      <c r="B2539" s="146" t="s">
        <v>5418</v>
      </c>
      <c r="C2539" s="147"/>
      <c r="D2539" s="148"/>
      <c r="E2539" s="148"/>
      <c r="F2539" s="148"/>
      <c r="G2539" s="125">
        <v>5</v>
      </c>
    </row>
    <row r="2540" spans="1:7" s="125" customFormat="1">
      <c r="A2540" s="145" t="s">
        <v>5419</v>
      </c>
      <c r="B2540" s="146" t="s">
        <v>5420</v>
      </c>
      <c r="C2540" s="147" t="s">
        <v>24</v>
      </c>
      <c r="D2540" s="148">
        <v>105.82</v>
      </c>
      <c r="E2540" s="148">
        <v>16.8</v>
      </c>
      <c r="F2540" s="148">
        <v>122.62</v>
      </c>
      <c r="G2540" s="125">
        <v>9</v>
      </c>
    </row>
    <row r="2541" spans="1:7" s="125" customFormat="1" ht="30">
      <c r="A2541" s="145" t="s">
        <v>5421</v>
      </c>
      <c r="B2541" s="146" t="s">
        <v>5422</v>
      </c>
      <c r="C2541" s="147" t="s">
        <v>24</v>
      </c>
      <c r="D2541" s="148">
        <v>126.27</v>
      </c>
      <c r="E2541" s="148">
        <v>21</v>
      </c>
      <c r="F2541" s="148">
        <v>147.27000000000001</v>
      </c>
      <c r="G2541" s="125">
        <v>9</v>
      </c>
    </row>
    <row r="2542" spans="1:7" s="125" customFormat="1">
      <c r="A2542" s="145" t="s">
        <v>5423</v>
      </c>
      <c r="B2542" s="146" t="s">
        <v>5424</v>
      </c>
      <c r="C2542" s="147"/>
      <c r="D2542" s="148"/>
      <c r="E2542" s="148"/>
      <c r="F2542" s="148"/>
      <c r="G2542" s="125">
        <v>5</v>
      </c>
    </row>
    <row r="2543" spans="1:7" s="125" customFormat="1">
      <c r="A2543" s="145" t="s">
        <v>5425</v>
      </c>
      <c r="B2543" s="146" t="s">
        <v>5426</v>
      </c>
      <c r="C2543" s="147" t="s">
        <v>24</v>
      </c>
      <c r="D2543" s="148">
        <v>97.86</v>
      </c>
      <c r="E2543" s="148">
        <v>33.590000000000003</v>
      </c>
      <c r="F2543" s="148">
        <v>131.44999999999999</v>
      </c>
      <c r="G2543" s="125">
        <v>9</v>
      </c>
    </row>
    <row r="2544" spans="1:7" s="125" customFormat="1">
      <c r="A2544" s="145" t="s">
        <v>5427</v>
      </c>
      <c r="B2544" s="146" t="s">
        <v>5428</v>
      </c>
      <c r="C2544" s="147" t="s">
        <v>24</v>
      </c>
      <c r="D2544" s="148">
        <v>60.74</v>
      </c>
      <c r="E2544" s="148">
        <v>33.590000000000003</v>
      </c>
      <c r="F2544" s="148">
        <v>94.33</v>
      </c>
      <c r="G2544" s="125">
        <v>9</v>
      </c>
    </row>
    <row r="2545" spans="1:7" s="125" customFormat="1">
      <c r="A2545" s="145" t="s">
        <v>5429</v>
      </c>
      <c r="B2545" s="146" t="s">
        <v>5430</v>
      </c>
      <c r="C2545" s="147" t="s">
        <v>24</v>
      </c>
      <c r="D2545" s="148">
        <v>33.65</v>
      </c>
      <c r="E2545" s="148">
        <v>12.6</v>
      </c>
      <c r="F2545" s="148">
        <v>46.25</v>
      </c>
      <c r="G2545" s="125">
        <v>9</v>
      </c>
    </row>
    <row r="2546" spans="1:7" s="125" customFormat="1">
      <c r="A2546" s="145" t="s">
        <v>5431</v>
      </c>
      <c r="B2546" s="146" t="s">
        <v>5432</v>
      </c>
      <c r="C2546" s="147" t="s">
        <v>24</v>
      </c>
      <c r="D2546" s="148">
        <v>172.01</v>
      </c>
      <c r="E2546" s="148">
        <v>12.6</v>
      </c>
      <c r="F2546" s="148">
        <v>184.61</v>
      </c>
      <c r="G2546" s="125">
        <v>9</v>
      </c>
    </row>
    <row r="2547" spans="1:7" s="125" customFormat="1">
      <c r="A2547" s="145" t="s">
        <v>5433</v>
      </c>
      <c r="B2547" s="146" t="s">
        <v>5434</v>
      </c>
      <c r="C2547" s="147" t="s">
        <v>24</v>
      </c>
      <c r="D2547" s="148">
        <v>424.47</v>
      </c>
      <c r="E2547" s="148">
        <v>12.6</v>
      </c>
      <c r="F2547" s="148">
        <v>437.07</v>
      </c>
      <c r="G2547" s="125">
        <v>9</v>
      </c>
    </row>
    <row r="2548" spans="1:7" s="125" customFormat="1">
      <c r="A2548" s="145" t="s">
        <v>5435</v>
      </c>
      <c r="B2548" s="146" t="s">
        <v>5436</v>
      </c>
      <c r="C2548" s="147" t="s">
        <v>24</v>
      </c>
      <c r="D2548" s="148">
        <v>2.98</v>
      </c>
      <c r="E2548" s="148">
        <v>1.34</v>
      </c>
      <c r="F2548" s="148">
        <v>4.32</v>
      </c>
      <c r="G2548" s="125">
        <v>9</v>
      </c>
    </row>
    <row r="2549" spans="1:7" s="125" customFormat="1">
      <c r="A2549" s="145" t="s">
        <v>5437</v>
      </c>
      <c r="B2549" s="146" t="s">
        <v>5438</v>
      </c>
      <c r="C2549" s="147" t="s">
        <v>24</v>
      </c>
      <c r="D2549" s="148">
        <v>8.77</v>
      </c>
      <c r="E2549" s="148">
        <v>1.34</v>
      </c>
      <c r="F2549" s="148">
        <v>10.11</v>
      </c>
      <c r="G2549" s="125">
        <v>9</v>
      </c>
    </row>
    <row r="2550" spans="1:7" s="125" customFormat="1">
      <c r="A2550" s="145" t="s">
        <v>5439</v>
      </c>
      <c r="B2550" s="146" t="s">
        <v>5440</v>
      </c>
      <c r="C2550" s="147" t="s">
        <v>24</v>
      </c>
      <c r="D2550" s="148">
        <v>47.56</v>
      </c>
      <c r="E2550" s="148">
        <v>16.8</v>
      </c>
      <c r="F2550" s="148">
        <v>64.36</v>
      </c>
      <c r="G2550" s="125">
        <v>9</v>
      </c>
    </row>
    <row r="2551" spans="1:7" s="125" customFormat="1">
      <c r="A2551" s="145" t="s">
        <v>5441</v>
      </c>
      <c r="B2551" s="146" t="s">
        <v>5442</v>
      </c>
      <c r="C2551" s="147" t="s">
        <v>24</v>
      </c>
      <c r="D2551" s="148">
        <v>7.03</v>
      </c>
      <c r="E2551" s="148">
        <v>8.4</v>
      </c>
      <c r="F2551" s="148">
        <v>15.43</v>
      </c>
      <c r="G2551" s="125">
        <v>9</v>
      </c>
    </row>
    <row r="2552" spans="1:7" s="125" customFormat="1">
      <c r="A2552" s="145" t="s">
        <v>5443</v>
      </c>
      <c r="B2552" s="146" t="s">
        <v>5444</v>
      </c>
      <c r="C2552" s="147" t="s">
        <v>24</v>
      </c>
      <c r="D2552" s="148">
        <v>8.84</v>
      </c>
      <c r="E2552" s="148">
        <v>8.4</v>
      </c>
      <c r="F2552" s="148">
        <v>17.239999999999998</v>
      </c>
      <c r="G2552" s="125">
        <v>9</v>
      </c>
    </row>
    <row r="2553" spans="1:7" s="125" customFormat="1">
      <c r="A2553" s="145" t="s">
        <v>5445</v>
      </c>
      <c r="B2553" s="146" t="s">
        <v>5446</v>
      </c>
      <c r="C2553" s="147" t="s">
        <v>24</v>
      </c>
      <c r="D2553" s="148">
        <v>369.28</v>
      </c>
      <c r="E2553" s="148">
        <v>41.99</v>
      </c>
      <c r="F2553" s="148">
        <v>411.27</v>
      </c>
      <c r="G2553" s="125">
        <v>9</v>
      </c>
    </row>
    <row r="2554" spans="1:7" s="125" customFormat="1">
      <c r="A2554" s="145" t="s">
        <v>5447</v>
      </c>
      <c r="B2554" s="146" t="s">
        <v>5448</v>
      </c>
      <c r="C2554" s="147" t="s">
        <v>24</v>
      </c>
      <c r="D2554" s="148">
        <v>30.24</v>
      </c>
      <c r="E2554" s="148">
        <v>18.77</v>
      </c>
      <c r="F2554" s="148">
        <v>49.01</v>
      </c>
      <c r="G2554" s="125">
        <v>9</v>
      </c>
    </row>
    <row r="2555" spans="1:7" s="125" customFormat="1">
      <c r="A2555" s="145" t="s">
        <v>5449</v>
      </c>
      <c r="B2555" s="146" t="s">
        <v>5450</v>
      </c>
      <c r="C2555" s="147" t="s">
        <v>24</v>
      </c>
      <c r="D2555" s="148">
        <v>26.35</v>
      </c>
      <c r="E2555" s="148">
        <v>18.77</v>
      </c>
      <c r="F2555" s="148">
        <v>45.12</v>
      </c>
      <c r="G2555" s="125">
        <v>9</v>
      </c>
    </row>
    <row r="2556" spans="1:7" s="125" customFormat="1">
      <c r="A2556" s="145" t="s">
        <v>5451</v>
      </c>
      <c r="B2556" s="146" t="s">
        <v>5452</v>
      </c>
      <c r="C2556" s="147"/>
      <c r="D2556" s="148"/>
      <c r="E2556" s="148"/>
      <c r="F2556" s="148"/>
      <c r="G2556" s="125">
        <v>2</v>
      </c>
    </row>
    <row r="2557" spans="1:7" s="125" customFormat="1">
      <c r="A2557" s="145" t="s">
        <v>5453</v>
      </c>
      <c r="B2557" s="146" t="s">
        <v>5454</v>
      </c>
      <c r="C2557" s="147"/>
      <c r="D2557" s="148"/>
      <c r="E2557" s="148"/>
      <c r="F2557" s="148"/>
      <c r="G2557" s="125">
        <v>5</v>
      </c>
    </row>
    <row r="2558" spans="1:7" s="125" customFormat="1">
      <c r="A2558" s="145" t="s">
        <v>5455</v>
      </c>
      <c r="B2558" s="146" t="s">
        <v>5456</v>
      </c>
      <c r="C2558" s="147" t="s">
        <v>24</v>
      </c>
      <c r="D2558" s="148">
        <v>21.72</v>
      </c>
      <c r="E2558" s="148">
        <v>3.35</v>
      </c>
      <c r="F2558" s="148">
        <v>25.07</v>
      </c>
      <c r="G2558" s="125">
        <v>9</v>
      </c>
    </row>
    <row r="2559" spans="1:7" s="125" customFormat="1" ht="30">
      <c r="A2559" s="145" t="s">
        <v>5457</v>
      </c>
      <c r="B2559" s="146" t="s">
        <v>5458</v>
      </c>
      <c r="C2559" s="147" t="s">
        <v>24</v>
      </c>
      <c r="D2559" s="148">
        <v>37.229999999999997</v>
      </c>
      <c r="E2559" s="148">
        <v>3.35</v>
      </c>
      <c r="F2559" s="148">
        <v>40.58</v>
      </c>
      <c r="G2559" s="125">
        <v>9</v>
      </c>
    </row>
    <row r="2560" spans="1:7" s="125" customFormat="1" ht="30">
      <c r="A2560" s="145" t="s">
        <v>5459</v>
      </c>
      <c r="B2560" s="146" t="s">
        <v>5460</v>
      </c>
      <c r="C2560" s="147" t="s">
        <v>24</v>
      </c>
      <c r="D2560" s="148">
        <v>84.03</v>
      </c>
      <c r="E2560" s="148">
        <v>3.35</v>
      </c>
      <c r="F2560" s="148">
        <v>87.38</v>
      </c>
      <c r="G2560" s="125">
        <v>9</v>
      </c>
    </row>
    <row r="2561" spans="1:7" s="125" customFormat="1">
      <c r="A2561" s="145" t="s">
        <v>5461</v>
      </c>
      <c r="B2561" s="146" t="s">
        <v>5462</v>
      </c>
      <c r="C2561" s="147" t="s">
        <v>24</v>
      </c>
      <c r="D2561" s="148">
        <v>33.840000000000003</v>
      </c>
      <c r="E2561" s="148">
        <v>3.35</v>
      </c>
      <c r="F2561" s="148">
        <v>37.19</v>
      </c>
      <c r="G2561" s="125">
        <v>9</v>
      </c>
    </row>
    <row r="2562" spans="1:7" s="125" customFormat="1">
      <c r="A2562" s="145" t="s">
        <v>5463</v>
      </c>
      <c r="B2562" s="146" t="s">
        <v>5464</v>
      </c>
      <c r="C2562" s="147"/>
      <c r="D2562" s="148"/>
      <c r="E2562" s="148"/>
      <c r="F2562" s="148"/>
      <c r="G2562" s="125">
        <v>5</v>
      </c>
    </row>
    <row r="2563" spans="1:7" s="125" customFormat="1">
      <c r="A2563" s="145" t="s">
        <v>5465</v>
      </c>
      <c r="B2563" s="146" t="s">
        <v>5466</v>
      </c>
      <c r="C2563" s="147" t="s">
        <v>24</v>
      </c>
      <c r="D2563" s="148">
        <v>5.41</v>
      </c>
      <c r="E2563" s="148">
        <v>3.36</v>
      </c>
      <c r="F2563" s="148">
        <v>8.77</v>
      </c>
      <c r="G2563" s="125">
        <v>9</v>
      </c>
    </row>
    <row r="2564" spans="1:7" s="125" customFormat="1" ht="30">
      <c r="A2564" s="145" t="s">
        <v>5467</v>
      </c>
      <c r="B2564" s="146" t="s">
        <v>5468</v>
      </c>
      <c r="C2564" s="147" t="s">
        <v>31</v>
      </c>
      <c r="D2564" s="148">
        <v>121.88</v>
      </c>
      <c r="E2564" s="148">
        <v>16.8</v>
      </c>
      <c r="F2564" s="148">
        <v>138.68</v>
      </c>
      <c r="G2564" s="125">
        <v>9</v>
      </c>
    </row>
    <row r="2565" spans="1:7" s="125" customFormat="1">
      <c r="A2565" s="145" t="s">
        <v>5469</v>
      </c>
      <c r="B2565" s="146" t="s">
        <v>5470</v>
      </c>
      <c r="C2565" s="147"/>
      <c r="D2565" s="148"/>
      <c r="E2565" s="148"/>
      <c r="F2565" s="148"/>
      <c r="G2565" s="125">
        <v>5</v>
      </c>
    </row>
    <row r="2566" spans="1:7" s="125" customFormat="1">
      <c r="A2566" s="145" t="s">
        <v>5471</v>
      </c>
      <c r="B2566" s="146" t="s">
        <v>5472</v>
      </c>
      <c r="C2566" s="147" t="s">
        <v>24</v>
      </c>
      <c r="D2566" s="148">
        <v>127.24</v>
      </c>
      <c r="E2566" s="148">
        <v>3.35</v>
      </c>
      <c r="F2566" s="148">
        <v>130.59</v>
      </c>
      <c r="G2566" s="125">
        <v>9</v>
      </c>
    </row>
    <row r="2567" spans="1:7" s="125" customFormat="1">
      <c r="A2567" s="145" t="s">
        <v>5473</v>
      </c>
      <c r="B2567" s="146" t="s">
        <v>5474</v>
      </c>
      <c r="C2567" s="147" t="s">
        <v>24</v>
      </c>
      <c r="D2567" s="148">
        <v>125.43</v>
      </c>
      <c r="E2567" s="148">
        <v>3.35</v>
      </c>
      <c r="F2567" s="148">
        <v>128.78</v>
      </c>
      <c r="G2567" s="125">
        <v>9</v>
      </c>
    </row>
    <row r="2568" spans="1:7" s="125" customFormat="1">
      <c r="A2568" s="145" t="s">
        <v>5475</v>
      </c>
      <c r="B2568" s="146" t="s">
        <v>5476</v>
      </c>
      <c r="C2568" s="147" t="s">
        <v>24</v>
      </c>
      <c r="D2568" s="148">
        <v>93.08</v>
      </c>
      <c r="E2568" s="148">
        <v>3.35</v>
      </c>
      <c r="F2568" s="148">
        <v>96.43</v>
      </c>
      <c r="G2568" s="125">
        <v>9</v>
      </c>
    </row>
    <row r="2569" spans="1:7" s="125" customFormat="1">
      <c r="A2569" s="145" t="s">
        <v>5477</v>
      </c>
      <c r="B2569" s="146" t="s">
        <v>5478</v>
      </c>
      <c r="C2569" s="147"/>
      <c r="D2569" s="148"/>
      <c r="E2569" s="148"/>
      <c r="F2569" s="148"/>
      <c r="G2569" s="125">
        <v>5</v>
      </c>
    </row>
    <row r="2570" spans="1:7" s="125" customFormat="1">
      <c r="A2570" s="145" t="s">
        <v>5479</v>
      </c>
      <c r="B2570" s="146" t="s">
        <v>5480</v>
      </c>
      <c r="C2570" s="147" t="s">
        <v>24</v>
      </c>
      <c r="D2570" s="148">
        <v>31.35</v>
      </c>
      <c r="E2570" s="148">
        <v>3.35</v>
      </c>
      <c r="F2570" s="148">
        <v>34.700000000000003</v>
      </c>
      <c r="G2570" s="125">
        <v>9</v>
      </c>
    </row>
    <row r="2571" spans="1:7" s="125" customFormat="1">
      <c r="A2571" s="145" t="s">
        <v>5481</v>
      </c>
      <c r="B2571" s="146" t="s">
        <v>5482</v>
      </c>
      <c r="C2571" s="147" t="s">
        <v>24</v>
      </c>
      <c r="D2571" s="148">
        <v>21.18</v>
      </c>
      <c r="E2571" s="148">
        <v>3.35</v>
      </c>
      <c r="F2571" s="148">
        <v>24.53</v>
      </c>
      <c r="G2571" s="125">
        <v>9</v>
      </c>
    </row>
    <row r="2572" spans="1:7" s="125" customFormat="1" ht="30">
      <c r="A2572" s="145" t="s">
        <v>5483</v>
      </c>
      <c r="B2572" s="146" t="s">
        <v>5484</v>
      </c>
      <c r="C2572" s="147" t="s">
        <v>24</v>
      </c>
      <c r="D2572" s="148">
        <v>15.62</v>
      </c>
      <c r="E2572" s="148">
        <v>3.35</v>
      </c>
      <c r="F2572" s="148">
        <v>18.97</v>
      </c>
      <c r="G2572" s="125">
        <v>9</v>
      </c>
    </row>
    <row r="2573" spans="1:7" s="125" customFormat="1">
      <c r="A2573" s="145" t="s">
        <v>5485</v>
      </c>
      <c r="B2573" s="146" t="s">
        <v>5486</v>
      </c>
      <c r="C2573" s="147"/>
      <c r="D2573" s="148"/>
      <c r="E2573" s="148"/>
      <c r="F2573" s="148"/>
      <c r="G2573" s="125">
        <v>5</v>
      </c>
    </row>
    <row r="2574" spans="1:7" s="125" customFormat="1">
      <c r="A2574" s="145" t="s">
        <v>5487</v>
      </c>
      <c r="B2574" s="146" t="s">
        <v>5488</v>
      </c>
      <c r="C2574" s="147" t="s">
        <v>24</v>
      </c>
      <c r="D2574" s="148">
        <v>23.26</v>
      </c>
      <c r="E2574" s="148">
        <v>3.35</v>
      </c>
      <c r="F2574" s="148">
        <v>26.61</v>
      </c>
      <c r="G2574" s="125">
        <v>9</v>
      </c>
    </row>
    <row r="2575" spans="1:7" s="125" customFormat="1">
      <c r="A2575" s="145" t="s">
        <v>5489</v>
      </c>
      <c r="B2575" s="146" t="s">
        <v>5490</v>
      </c>
      <c r="C2575" s="147" t="s">
        <v>24</v>
      </c>
      <c r="D2575" s="148">
        <v>10.08</v>
      </c>
      <c r="E2575" s="148">
        <v>3.35</v>
      </c>
      <c r="F2575" s="148">
        <v>13.43</v>
      </c>
      <c r="G2575" s="125">
        <v>9</v>
      </c>
    </row>
    <row r="2576" spans="1:7" s="125" customFormat="1">
      <c r="A2576" s="145" t="s">
        <v>5491</v>
      </c>
      <c r="B2576" s="146" t="s">
        <v>5492</v>
      </c>
      <c r="C2576" s="147" t="s">
        <v>24</v>
      </c>
      <c r="D2576" s="148">
        <v>11.05</v>
      </c>
      <c r="E2576" s="148">
        <v>3.35</v>
      </c>
      <c r="F2576" s="148">
        <v>14.4</v>
      </c>
      <c r="G2576" s="125">
        <v>9</v>
      </c>
    </row>
    <row r="2577" spans="1:7" s="125" customFormat="1">
      <c r="A2577" s="145" t="s">
        <v>5493</v>
      </c>
      <c r="B2577" s="146" t="s">
        <v>5494</v>
      </c>
      <c r="C2577" s="147" t="s">
        <v>24</v>
      </c>
      <c r="D2577" s="148">
        <v>13.18</v>
      </c>
      <c r="E2577" s="148">
        <v>3.35</v>
      </c>
      <c r="F2577" s="148">
        <v>16.53</v>
      </c>
      <c r="G2577" s="125">
        <v>9</v>
      </c>
    </row>
    <row r="2578" spans="1:7" s="125" customFormat="1">
      <c r="A2578" s="145" t="s">
        <v>5495</v>
      </c>
      <c r="B2578" s="146" t="s">
        <v>5496</v>
      </c>
      <c r="C2578" s="147" t="s">
        <v>24</v>
      </c>
      <c r="D2578" s="148">
        <v>10.79</v>
      </c>
      <c r="E2578" s="148">
        <v>3.35</v>
      </c>
      <c r="F2578" s="148">
        <v>14.14</v>
      </c>
      <c r="G2578" s="125">
        <v>9</v>
      </c>
    </row>
    <row r="2579" spans="1:7" s="125" customFormat="1" ht="30">
      <c r="A2579" s="145" t="s">
        <v>5497</v>
      </c>
      <c r="B2579" s="146" t="s">
        <v>5498</v>
      </c>
      <c r="C2579" s="147" t="s">
        <v>24</v>
      </c>
      <c r="D2579" s="148">
        <v>13.56</v>
      </c>
      <c r="E2579" s="148">
        <v>3.35</v>
      </c>
      <c r="F2579" s="148">
        <v>16.91</v>
      </c>
      <c r="G2579" s="125">
        <v>9</v>
      </c>
    </row>
    <row r="2580" spans="1:7" s="125" customFormat="1" ht="30">
      <c r="A2580" s="145" t="s">
        <v>5499</v>
      </c>
      <c r="B2580" s="146" t="s">
        <v>5500</v>
      </c>
      <c r="C2580" s="147" t="s">
        <v>24</v>
      </c>
      <c r="D2580" s="148">
        <v>16.95</v>
      </c>
      <c r="E2580" s="148">
        <v>3.35</v>
      </c>
      <c r="F2580" s="148">
        <v>20.3</v>
      </c>
      <c r="G2580" s="125">
        <v>9</v>
      </c>
    </row>
    <row r="2581" spans="1:7" s="125" customFormat="1" ht="30">
      <c r="A2581" s="145" t="s">
        <v>5501</v>
      </c>
      <c r="B2581" s="146" t="s">
        <v>5502</v>
      </c>
      <c r="C2581" s="147" t="s">
        <v>24</v>
      </c>
      <c r="D2581" s="148">
        <v>14.54</v>
      </c>
      <c r="E2581" s="148">
        <v>3.35</v>
      </c>
      <c r="F2581" s="148">
        <v>17.89</v>
      </c>
      <c r="G2581" s="125">
        <v>9</v>
      </c>
    </row>
    <row r="2582" spans="1:7" s="125" customFormat="1" ht="30">
      <c r="A2582" s="145" t="s">
        <v>5503</v>
      </c>
      <c r="B2582" s="146" t="s">
        <v>5504</v>
      </c>
      <c r="C2582" s="147" t="s">
        <v>24</v>
      </c>
      <c r="D2582" s="148">
        <v>18.52</v>
      </c>
      <c r="E2582" s="148">
        <v>3.35</v>
      </c>
      <c r="F2582" s="148">
        <v>21.87</v>
      </c>
      <c r="G2582" s="125">
        <v>9</v>
      </c>
    </row>
    <row r="2583" spans="1:7" s="125" customFormat="1" ht="30">
      <c r="A2583" s="145" t="s">
        <v>5505</v>
      </c>
      <c r="B2583" s="146" t="s">
        <v>5506</v>
      </c>
      <c r="C2583" s="147" t="s">
        <v>24</v>
      </c>
      <c r="D2583" s="148">
        <v>14.34</v>
      </c>
      <c r="E2583" s="148">
        <v>3.35</v>
      </c>
      <c r="F2583" s="148">
        <v>17.690000000000001</v>
      </c>
      <c r="G2583" s="125">
        <v>9</v>
      </c>
    </row>
    <row r="2584" spans="1:7" s="125" customFormat="1">
      <c r="A2584" s="145" t="s">
        <v>5507</v>
      </c>
      <c r="B2584" s="146" t="s">
        <v>5508</v>
      </c>
      <c r="C2584" s="147" t="s">
        <v>24</v>
      </c>
      <c r="D2584" s="148">
        <v>11.57</v>
      </c>
      <c r="E2584" s="148">
        <v>3.35</v>
      </c>
      <c r="F2584" s="148">
        <v>14.92</v>
      </c>
      <c r="G2584" s="125">
        <v>9</v>
      </c>
    </row>
    <row r="2585" spans="1:7" s="125" customFormat="1">
      <c r="A2585" s="145" t="s">
        <v>5509</v>
      </c>
      <c r="B2585" s="146" t="s">
        <v>5510</v>
      </c>
      <c r="C2585" s="147" t="s">
        <v>24</v>
      </c>
      <c r="D2585" s="148">
        <v>15.43</v>
      </c>
      <c r="E2585" s="148">
        <v>3.35</v>
      </c>
      <c r="F2585" s="148">
        <v>18.78</v>
      </c>
      <c r="G2585" s="125">
        <v>9</v>
      </c>
    </row>
    <row r="2586" spans="1:7" s="125" customFormat="1">
      <c r="A2586" s="145" t="s">
        <v>5511</v>
      </c>
      <c r="B2586" s="146" t="s">
        <v>5512</v>
      </c>
      <c r="C2586" s="147" t="s">
        <v>24</v>
      </c>
      <c r="D2586" s="148">
        <v>16.39</v>
      </c>
      <c r="E2586" s="148">
        <v>3.35</v>
      </c>
      <c r="F2586" s="148">
        <v>19.739999999999998</v>
      </c>
      <c r="G2586" s="125">
        <v>9</v>
      </c>
    </row>
    <row r="2587" spans="1:7" s="125" customFormat="1">
      <c r="A2587" s="145" t="s">
        <v>5513</v>
      </c>
      <c r="B2587" s="146" t="s">
        <v>5514</v>
      </c>
      <c r="C2587" s="147" t="s">
        <v>24</v>
      </c>
      <c r="D2587" s="148">
        <v>39.26</v>
      </c>
      <c r="E2587" s="148">
        <v>3.35</v>
      </c>
      <c r="F2587" s="148">
        <v>42.61</v>
      </c>
      <c r="G2587" s="125">
        <v>9</v>
      </c>
    </row>
    <row r="2588" spans="1:7" s="125" customFormat="1">
      <c r="A2588" s="145" t="s">
        <v>5515</v>
      </c>
      <c r="B2588" s="146" t="s">
        <v>5516</v>
      </c>
      <c r="C2588" s="147" t="s">
        <v>24</v>
      </c>
      <c r="D2588" s="148">
        <v>19.48</v>
      </c>
      <c r="E2588" s="148">
        <v>3.35</v>
      </c>
      <c r="F2588" s="148">
        <v>22.83</v>
      </c>
      <c r="G2588" s="125">
        <v>9</v>
      </c>
    </row>
    <row r="2589" spans="1:7" s="125" customFormat="1">
      <c r="A2589" s="145" t="s">
        <v>5517</v>
      </c>
      <c r="B2589" s="146" t="s">
        <v>5518</v>
      </c>
      <c r="C2589" s="147"/>
      <c r="D2589" s="148"/>
      <c r="E2589" s="148"/>
      <c r="F2589" s="148"/>
      <c r="G2589" s="125">
        <v>5</v>
      </c>
    </row>
    <row r="2590" spans="1:7" s="125" customFormat="1" ht="30">
      <c r="A2590" s="145" t="s">
        <v>5519</v>
      </c>
      <c r="B2590" s="146" t="s">
        <v>5520</v>
      </c>
      <c r="C2590" s="147" t="s">
        <v>24</v>
      </c>
      <c r="D2590" s="148">
        <v>24.56</v>
      </c>
      <c r="E2590" s="148">
        <v>8.4</v>
      </c>
      <c r="F2590" s="148">
        <v>32.96</v>
      </c>
      <c r="G2590" s="125">
        <v>9</v>
      </c>
    </row>
    <row r="2591" spans="1:7" s="125" customFormat="1" ht="30">
      <c r="A2591" s="145" t="s">
        <v>5521</v>
      </c>
      <c r="B2591" s="146" t="s">
        <v>5522</v>
      </c>
      <c r="C2591" s="147" t="s">
        <v>24</v>
      </c>
      <c r="D2591" s="148">
        <v>102.75</v>
      </c>
      <c r="E2591" s="148">
        <v>8.4</v>
      </c>
      <c r="F2591" s="148">
        <v>111.15</v>
      </c>
      <c r="G2591" s="125">
        <v>9</v>
      </c>
    </row>
    <row r="2592" spans="1:7" s="125" customFormat="1" ht="30">
      <c r="A2592" s="145" t="s">
        <v>5523</v>
      </c>
      <c r="B2592" s="146" t="s">
        <v>5524</v>
      </c>
      <c r="C2592" s="147" t="s">
        <v>24</v>
      </c>
      <c r="D2592" s="148">
        <v>144.54</v>
      </c>
      <c r="E2592" s="148">
        <v>8.4</v>
      </c>
      <c r="F2592" s="148">
        <v>152.94</v>
      </c>
      <c r="G2592" s="125">
        <v>9</v>
      </c>
    </row>
    <row r="2593" spans="1:7" s="125" customFormat="1" ht="30">
      <c r="A2593" s="145" t="s">
        <v>5525</v>
      </c>
      <c r="B2593" s="146" t="s">
        <v>5526</v>
      </c>
      <c r="C2593" s="147" t="s">
        <v>24</v>
      </c>
      <c r="D2593" s="148">
        <v>176.63</v>
      </c>
      <c r="E2593" s="148">
        <v>8.4</v>
      </c>
      <c r="F2593" s="148">
        <v>185.03</v>
      </c>
      <c r="G2593" s="125">
        <v>9</v>
      </c>
    </row>
    <row r="2594" spans="1:7" s="125" customFormat="1" ht="30">
      <c r="A2594" s="145" t="s">
        <v>5527</v>
      </c>
      <c r="B2594" s="146" t="s">
        <v>5528</v>
      </c>
      <c r="C2594" s="147" t="s">
        <v>24</v>
      </c>
      <c r="D2594" s="148">
        <v>481.44</v>
      </c>
      <c r="E2594" s="148">
        <v>8.4</v>
      </c>
      <c r="F2594" s="148">
        <v>489.84</v>
      </c>
      <c r="G2594" s="125">
        <v>9</v>
      </c>
    </row>
    <row r="2595" spans="1:7" s="125" customFormat="1" ht="30">
      <c r="A2595" s="145" t="s">
        <v>5529</v>
      </c>
      <c r="B2595" s="146" t="s">
        <v>5530</v>
      </c>
      <c r="C2595" s="147" t="s">
        <v>24</v>
      </c>
      <c r="D2595" s="148">
        <v>93.4</v>
      </c>
      <c r="E2595" s="148">
        <v>8.4</v>
      </c>
      <c r="F2595" s="148">
        <v>101.8</v>
      </c>
      <c r="G2595" s="125">
        <v>9</v>
      </c>
    </row>
    <row r="2596" spans="1:7" s="125" customFormat="1" ht="30">
      <c r="A2596" s="145" t="s">
        <v>5531</v>
      </c>
      <c r="B2596" s="146" t="s">
        <v>5532</v>
      </c>
      <c r="C2596" s="147" t="s">
        <v>24</v>
      </c>
      <c r="D2596" s="148">
        <v>105.66</v>
      </c>
      <c r="E2596" s="148">
        <v>8.4</v>
      </c>
      <c r="F2596" s="148">
        <v>114.06</v>
      </c>
      <c r="G2596" s="125">
        <v>9</v>
      </c>
    </row>
    <row r="2597" spans="1:7" s="125" customFormat="1" ht="30">
      <c r="A2597" s="145" t="s">
        <v>5533</v>
      </c>
      <c r="B2597" s="146" t="s">
        <v>5534</v>
      </c>
      <c r="C2597" s="147" t="s">
        <v>24</v>
      </c>
      <c r="D2597" s="148">
        <v>129.30000000000001</v>
      </c>
      <c r="E2597" s="148">
        <v>8.4</v>
      </c>
      <c r="F2597" s="148">
        <v>137.69999999999999</v>
      </c>
      <c r="G2597" s="125">
        <v>9</v>
      </c>
    </row>
    <row r="2598" spans="1:7" s="125" customFormat="1" ht="30">
      <c r="A2598" s="145" t="s">
        <v>5535</v>
      </c>
      <c r="B2598" s="146" t="s">
        <v>5536</v>
      </c>
      <c r="C2598" s="147" t="s">
        <v>24</v>
      </c>
      <c r="D2598" s="148">
        <v>136.53</v>
      </c>
      <c r="E2598" s="148">
        <v>8.4</v>
      </c>
      <c r="F2598" s="148">
        <v>144.93</v>
      </c>
      <c r="G2598" s="125">
        <v>9</v>
      </c>
    </row>
    <row r="2599" spans="1:7" s="125" customFormat="1">
      <c r="A2599" s="145" t="s">
        <v>5537</v>
      </c>
      <c r="B2599" s="146" t="s">
        <v>5538</v>
      </c>
      <c r="C2599" s="147"/>
      <c r="D2599" s="148"/>
      <c r="E2599" s="148"/>
      <c r="F2599" s="148"/>
      <c r="G2599" s="125">
        <v>5</v>
      </c>
    </row>
    <row r="2600" spans="1:7" s="125" customFormat="1" ht="45">
      <c r="A2600" s="145" t="s">
        <v>5539</v>
      </c>
      <c r="B2600" s="146" t="s">
        <v>5540</v>
      </c>
      <c r="C2600" s="147" t="s">
        <v>24</v>
      </c>
      <c r="D2600" s="148">
        <v>36.39</v>
      </c>
      <c r="E2600" s="148">
        <v>16.8</v>
      </c>
      <c r="F2600" s="148">
        <v>53.19</v>
      </c>
      <c r="G2600" s="125">
        <v>9</v>
      </c>
    </row>
    <row r="2601" spans="1:7" s="125" customFormat="1" ht="45">
      <c r="A2601" s="145" t="s">
        <v>5541</v>
      </c>
      <c r="B2601" s="146" t="s">
        <v>5542</v>
      </c>
      <c r="C2601" s="147" t="s">
        <v>24</v>
      </c>
      <c r="D2601" s="148">
        <v>78.45</v>
      </c>
      <c r="E2601" s="148">
        <v>8.4</v>
      </c>
      <c r="F2601" s="148">
        <v>86.85</v>
      </c>
      <c r="G2601" s="125">
        <v>9</v>
      </c>
    </row>
    <row r="2602" spans="1:7" s="125" customFormat="1" ht="45">
      <c r="A2602" s="145" t="s">
        <v>5543</v>
      </c>
      <c r="B2602" s="146" t="s">
        <v>5544</v>
      </c>
      <c r="C2602" s="147" t="s">
        <v>24</v>
      </c>
      <c r="D2602" s="148">
        <v>45.07</v>
      </c>
      <c r="E2602" s="148">
        <v>16.8</v>
      </c>
      <c r="F2602" s="148">
        <v>61.87</v>
      </c>
      <c r="G2602" s="125">
        <v>9</v>
      </c>
    </row>
    <row r="2603" spans="1:7" s="125" customFormat="1" ht="45">
      <c r="A2603" s="145" t="s">
        <v>5545</v>
      </c>
      <c r="B2603" s="146" t="s">
        <v>5546</v>
      </c>
      <c r="C2603" s="147" t="s">
        <v>24</v>
      </c>
      <c r="D2603" s="148">
        <v>105.96</v>
      </c>
      <c r="E2603" s="148">
        <v>16.8</v>
      </c>
      <c r="F2603" s="148">
        <v>122.76</v>
      </c>
      <c r="G2603" s="125">
        <v>9</v>
      </c>
    </row>
    <row r="2604" spans="1:7" s="125" customFormat="1" ht="45">
      <c r="A2604" s="145" t="s">
        <v>5547</v>
      </c>
      <c r="B2604" s="146" t="s">
        <v>5548</v>
      </c>
      <c r="C2604" s="147" t="s">
        <v>24</v>
      </c>
      <c r="D2604" s="148">
        <v>31.36</v>
      </c>
      <c r="E2604" s="148">
        <v>8.4</v>
      </c>
      <c r="F2604" s="148">
        <v>39.76</v>
      </c>
      <c r="G2604" s="125">
        <v>9</v>
      </c>
    </row>
    <row r="2605" spans="1:7" s="125" customFormat="1" ht="45">
      <c r="A2605" s="145" t="s">
        <v>5549</v>
      </c>
      <c r="B2605" s="146" t="s">
        <v>5550</v>
      </c>
      <c r="C2605" s="147" t="s">
        <v>24</v>
      </c>
      <c r="D2605" s="148">
        <v>44.31</v>
      </c>
      <c r="E2605" s="148">
        <v>16.8</v>
      </c>
      <c r="F2605" s="148">
        <v>61.11</v>
      </c>
      <c r="G2605" s="125">
        <v>9</v>
      </c>
    </row>
    <row r="2606" spans="1:7" s="125" customFormat="1">
      <c r="A2606" s="145" t="s">
        <v>5551</v>
      </c>
      <c r="B2606" s="146" t="s">
        <v>5552</v>
      </c>
      <c r="C2606" s="147"/>
      <c r="D2606" s="148"/>
      <c r="E2606" s="148"/>
      <c r="F2606" s="148"/>
      <c r="G2606" s="125">
        <v>5</v>
      </c>
    </row>
    <row r="2607" spans="1:7" s="125" customFormat="1" ht="30">
      <c r="A2607" s="145" t="s">
        <v>5553</v>
      </c>
      <c r="B2607" s="146" t="s">
        <v>5554</v>
      </c>
      <c r="C2607" s="147" t="s">
        <v>24</v>
      </c>
      <c r="D2607" s="148">
        <v>68.260000000000005</v>
      </c>
      <c r="E2607" s="148">
        <v>58.74</v>
      </c>
      <c r="F2607" s="148">
        <v>127</v>
      </c>
      <c r="G2607" s="125">
        <v>9</v>
      </c>
    </row>
    <row r="2608" spans="1:7" s="125" customFormat="1" ht="30">
      <c r="A2608" s="145" t="s">
        <v>5555</v>
      </c>
      <c r="B2608" s="146" t="s">
        <v>5556</v>
      </c>
      <c r="C2608" s="147" t="s">
        <v>24</v>
      </c>
      <c r="D2608" s="148">
        <v>727.01</v>
      </c>
      <c r="E2608" s="148">
        <v>58.74</v>
      </c>
      <c r="F2608" s="148">
        <v>785.75</v>
      </c>
      <c r="G2608" s="125">
        <v>9</v>
      </c>
    </row>
    <row r="2609" spans="1:7" s="125" customFormat="1" ht="30">
      <c r="A2609" s="145" t="s">
        <v>5557</v>
      </c>
      <c r="B2609" s="146" t="s">
        <v>5558</v>
      </c>
      <c r="C2609" s="147" t="s">
        <v>24</v>
      </c>
      <c r="D2609" s="148">
        <v>470.06</v>
      </c>
      <c r="E2609" s="148">
        <v>58.74</v>
      </c>
      <c r="F2609" s="148">
        <v>528.79999999999995</v>
      </c>
      <c r="G2609" s="125">
        <v>9</v>
      </c>
    </row>
    <row r="2610" spans="1:7" s="125" customFormat="1" ht="30">
      <c r="A2610" s="145" t="s">
        <v>5559</v>
      </c>
      <c r="B2610" s="146" t="s">
        <v>5560</v>
      </c>
      <c r="C2610" s="147" t="s">
        <v>24</v>
      </c>
      <c r="D2610" s="148">
        <v>2087.52</v>
      </c>
      <c r="E2610" s="148">
        <v>251.77</v>
      </c>
      <c r="F2610" s="148">
        <v>2339.29</v>
      </c>
      <c r="G2610" s="125">
        <v>9</v>
      </c>
    </row>
    <row r="2611" spans="1:7" s="125" customFormat="1" ht="30">
      <c r="A2611" s="145" t="s">
        <v>5561</v>
      </c>
      <c r="B2611" s="146" t="s">
        <v>5562</v>
      </c>
      <c r="C2611" s="147" t="s">
        <v>24</v>
      </c>
      <c r="D2611" s="148">
        <v>2676.1</v>
      </c>
      <c r="E2611" s="148">
        <v>93.41</v>
      </c>
      <c r="F2611" s="148">
        <v>2769.51</v>
      </c>
      <c r="G2611" s="125">
        <v>9</v>
      </c>
    </row>
    <row r="2612" spans="1:7" s="125" customFormat="1" ht="30">
      <c r="A2612" s="145" t="s">
        <v>5563</v>
      </c>
      <c r="B2612" s="146" t="s">
        <v>5564</v>
      </c>
      <c r="C2612" s="147" t="s">
        <v>24</v>
      </c>
      <c r="D2612" s="148">
        <v>2111.8000000000002</v>
      </c>
      <c r="E2612" s="148">
        <v>93.41</v>
      </c>
      <c r="F2612" s="148">
        <v>2205.21</v>
      </c>
      <c r="G2612" s="125">
        <v>9</v>
      </c>
    </row>
    <row r="2613" spans="1:7" s="125" customFormat="1" ht="30">
      <c r="A2613" s="145" t="s">
        <v>5565</v>
      </c>
      <c r="B2613" s="146" t="s">
        <v>5566</v>
      </c>
      <c r="C2613" s="147" t="s">
        <v>24</v>
      </c>
      <c r="D2613" s="148">
        <v>681.36</v>
      </c>
      <c r="E2613" s="148">
        <v>60.17</v>
      </c>
      <c r="F2613" s="148">
        <v>741.53</v>
      </c>
      <c r="G2613" s="125">
        <v>9</v>
      </c>
    </row>
    <row r="2614" spans="1:7" s="125" customFormat="1" ht="30">
      <c r="A2614" s="145" t="s">
        <v>5567</v>
      </c>
      <c r="B2614" s="146" t="s">
        <v>5568</v>
      </c>
      <c r="C2614" s="147" t="s">
        <v>24</v>
      </c>
      <c r="D2614" s="148">
        <v>800.83</v>
      </c>
      <c r="E2614" s="148">
        <v>60.17</v>
      </c>
      <c r="F2614" s="148">
        <v>861</v>
      </c>
      <c r="G2614" s="125">
        <v>9</v>
      </c>
    </row>
    <row r="2615" spans="1:7" s="125" customFormat="1" ht="30">
      <c r="A2615" s="145" t="s">
        <v>5569</v>
      </c>
      <c r="B2615" s="146" t="s">
        <v>5570</v>
      </c>
      <c r="C2615" s="147" t="s">
        <v>24</v>
      </c>
      <c r="D2615" s="148">
        <v>1496.15</v>
      </c>
      <c r="E2615" s="148">
        <v>93.41</v>
      </c>
      <c r="F2615" s="148">
        <v>1589.56</v>
      </c>
      <c r="G2615" s="125">
        <v>9</v>
      </c>
    </row>
    <row r="2616" spans="1:7" s="125" customFormat="1" ht="30">
      <c r="A2616" s="145" t="s">
        <v>5571</v>
      </c>
      <c r="B2616" s="146" t="s">
        <v>5572</v>
      </c>
      <c r="C2616" s="147" t="s">
        <v>24</v>
      </c>
      <c r="D2616" s="148">
        <v>1597.18</v>
      </c>
      <c r="E2616" s="148">
        <v>423.92</v>
      </c>
      <c r="F2616" s="148">
        <v>2021.1</v>
      </c>
      <c r="G2616" s="125">
        <v>9</v>
      </c>
    </row>
    <row r="2617" spans="1:7" s="125" customFormat="1" ht="30">
      <c r="A2617" s="145" t="s">
        <v>5573</v>
      </c>
      <c r="B2617" s="146" t="s">
        <v>5574</v>
      </c>
      <c r="C2617" s="147" t="s">
        <v>24</v>
      </c>
      <c r="D2617" s="148">
        <v>1062.27</v>
      </c>
      <c r="E2617" s="148">
        <v>93.41</v>
      </c>
      <c r="F2617" s="148">
        <v>1155.68</v>
      </c>
      <c r="G2617" s="125">
        <v>9</v>
      </c>
    </row>
    <row r="2618" spans="1:7" s="125" customFormat="1">
      <c r="A2618" s="145" t="s">
        <v>5575</v>
      </c>
      <c r="B2618" s="146" t="s">
        <v>5576</v>
      </c>
      <c r="C2618" s="147"/>
      <c r="D2618" s="148"/>
      <c r="E2618" s="148"/>
      <c r="F2618" s="148"/>
      <c r="G2618" s="125">
        <v>5</v>
      </c>
    </row>
    <row r="2619" spans="1:7" s="125" customFormat="1">
      <c r="A2619" s="145" t="s">
        <v>5577</v>
      </c>
      <c r="B2619" s="146" t="s">
        <v>5578</v>
      </c>
      <c r="C2619" s="147" t="s">
        <v>24</v>
      </c>
      <c r="D2619" s="148">
        <v>645.67999999999995</v>
      </c>
      <c r="E2619" s="148">
        <v>29.37</v>
      </c>
      <c r="F2619" s="148">
        <v>675.05</v>
      </c>
      <c r="G2619" s="125">
        <v>9</v>
      </c>
    </row>
    <row r="2620" spans="1:7" s="125" customFormat="1" ht="30">
      <c r="A2620" s="145" t="s">
        <v>5579</v>
      </c>
      <c r="B2620" s="146" t="s">
        <v>5580</v>
      </c>
      <c r="C2620" s="147" t="s">
        <v>24</v>
      </c>
      <c r="D2620" s="148">
        <v>39.619999999999997</v>
      </c>
      <c r="E2620" s="148">
        <v>12.6</v>
      </c>
      <c r="F2620" s="148">
        <v>52.22</v>
      </c>
      <c r="G2620" s="125">
        <v>9</v>
      </c>
    </row>
    <row r="2621" spans="1:7" s="125" customFormat="1" ht="30">
      <c r="A2621" s="145" t="s">
        <v>5581</v>
      </c>
      <c r="B2621" s="146" t="s">
        <v>5582</v>
      </c>
      <c r="C2621" s="147" t="s">
        <v>24</v>
      </c>
      <c r="D2621" s="148">
        <v>502.5</v>
      </c>
      <c r="E2621" s="148">
        <v>29.37</v>
      </c>
      <c r="F2621" s="148">
        <v>531.87</v>
      </c>
      <c r="G2621" s="125">
        <v>9</v>
      </c>
    </row>
    <row r="2622" spans="1:7" s="125" customFormat="1" ht="30">
      <c r="A2622" s="145" t="s">
        <v>5583</v>
      </c>
      <c r="B2622" s="146" t="s">
        <v>5584</v>
      </c>
      <c r="C2622" s="147" t="s">
        <v>24</v>
      </c>
      <c r="D2622" s="148">
        <v>445.07</v>
      </c>
      <c r="E2622" s="148">
        <v>29.37</v>
      </c>
      <c r="F2622" s="148">
        <v>474.44</v>
      </c>
      <c r="G2622" s="125">
        <v>9</v>
      </c>
    </row>
    <row r="2623" spans="1:7" s="125" customFormat="1" ht="30">
      <c r="A2623" s="145" t="s">
        <v>5585</v>
      </c>
      <c r="B2623" s="146" t="s">
        <v>5586</v>
      </c>
      <c r="C2623" s="147" t="s">
        <v>24</v>
      </c>
      <c r="D2623" s="148">
        <v>107.51</v>
      </c>
      <c r="E2623" s="148">
        <v>21</v>
      </c>
      <c r="F2623" s="148">
        <v>128.51</v>
      </c>
      <c r="G2623" s="125">
        <v>9</v>
      </c>
    </row>
    <row r="2624" spans="1:7" s="125" customFormat="1">
      <c r="A2624" s="145" t="s">
        <v>5587</v>
      </c>
      <c r="B2624" s="146" t="s">
        <v>5588</v>
      </c>
      <c r="C2624" s="147" t="s">
        <v>24</v>
      </c>
      <c r="D2624" s="148">
        <v>87.58</v>
      </c>
      <c r="E2624" s="148">
        <v>12.6</v>
      </c>
      <c r="F2624" s="148">
        <v>100.18</v>
      </c>
      <c r="G2624" s="125">
        <v>9</v>
      </c>
    </row>
    <row r="2625" spans="1:7" s="125" customFormat="1">
      <c r="A2625" s="145" t="s">
        <v>5589</v>
      </c>
      <c r="B2625" s="146" t="s">
        <v>5590</v>
      </c>
      <c r="C2625" s="147" t="s">
        <v>24</v>
      </c>
      <c r="D2625" s="148">
        <v>111.56</v>
      </c>
      <c r="E2625" s="148">
        <v>12.6</v>
      </c>
      <c r="F2625" s="148">
        <v>124.16</v>
      </c>
      <c r="G2625" s="125">
        <v>9</v>
      </c>
    </row>
    <row r="2626" spans="1:7" s="125" customFormat="1" ht="30">
      <c r="A2626" s="145" t="s">
        <v>5591</v>
      </c>
      <c r="B2626" s="146" t="s">
        <v>5592</v>
      </c>
      <c r="C2626" s="147" t="s">
        <v>24</v>
      </c>
      <c r="D2626" s="148">
        <v>6900.18</v>
      </c>
      <c r="E2626" s="148">
        <v>29.37</v>
      </c>
      <c r="F2626" s="148">
        <v>6929.55</v>
      </c>
      <c r="G2626" s="125">
        <v>9</v>
      </c>
    </row>
    <row r="2627" spans="1:7" s="125" customFormat="1" ht="30">
      <c r="A2627" s="145" t="s">
        <v>5593</v>
      </c>
      <c r="B2627" s="146" t="s">
        <v>5594</v>
      </c>
      <c r="C2627" s="147" t="s">
        <v>24</v>
      </c>
      <c r="D2627" s="148">
        <v>1283.56</v>
      </c>
      <c r="E2627" s="148">
        <v>29.37</v>
      </c>
      <c r="F2627" s="148">
        <v>1312.93</v>
      </c>
      <c r="G2627" s="125">
        <v>9</v>
      </c>
    </row>
    <row r="2628" spans="1:7" s="125" customFormat="1" ht="30">
      <c r="A2628" s="145" t="s">
        <v>5595</v>
      </c>
      <c r="B2628" s="146" t="s">
        <v>5596</v>
      </c>
      <c r="C2628" s="147" t="s">
        <v>24</v>
      </c>
      <c r="D2628" s="148">
        <v>1007.64</v>
      </c>
      <c r="E2628" s="148">
        <v>29.37</v>
      </c>
      <c r="F2628" s="148">
        <v>1037.01</v>
      </c>
      <c r="G2628" s="125">
        <v>9</v>
      </c>
    </row>
    <row r="2629" spans="1:7" s="125" customFormat="1" ht="30">
      <c r="A2629" s="145" t="s">
        <v>5597</v>
      </c>
      <c r="B2629" s="146" t="s">
        <v>5598</v>
      </c>
      <c r="C2629" s="147" t="s">
        <v>24</v>
      </c>
      <c r="D2629" s="148">
        <v>1300.9000000000001</v>
      </c>
      <c r="E2629" s="148">
        <v>29.37</v>
      </c>
      <c r="F2629" s="148">
        <v>1330.27</v>
      </c>
      <c r="G2629" s="125">
        <v>9</v>
      </c>
    </row>
    <row r="2630" spans="1:7" s="125" customFormat="1" ht="45">
      <c r="A2630" s="145" t="s">
        <v>5599</v>
      </c>
      <c r="B2630" s="146" t="s">
        <v>5600</v>
      </c>
      <c r="C2630" s="147" t="s">
        <v>24</v>
      </c>
      <c r="D2630" s="148">
        <v>793.5</v>
      </c>
      <c r="E2630" s="148">
        <v>29.37</v>
      </c>
      <c r="F2630" s="148">
        <v>822.87</v>
      </c>
      <c r="G2630" s="125">
        <v>9</v>
      </c>
    </row>
    <row r="2631" spans="1:7" s="125" customFormat="1" ht="30">
      <c r="A2631" s="145" t="s">
        <v>5601</v>
      </c>
      <c r="B2631" s="146" t="s">
        <v>5602</v>
      </c>
      <c r="C2631" s="147" t="s">
        <v>24</v>
      </c>
      <c r="D2631" s="148">
        <v>112.6</v>
      </c>
      <c r="E2631" s="148">
        <v>29.37</v>
      </c>
      <c r="F2631" s="148">
        <v>141.97</v>
      </c>
      <c r="G2631" s="125">
        <v>9</v>
      </c>
    </row>
    <row r="2632" spans="1:7" s="125" customFormat="1" ht="30">
      <c r="A2632" s="145" t="s">
        <v>5603</v>
      </c>
      <c r="B2632" s="146" t="s">
        <v>5604</v>
      </c>
      <c r="C2632" s="147" t="s">
        <v>24</v>
      </c>
      <c r="D2632" s="148">
        <v>956.74</v>
      </c>
      <c r="E2632" s="148">
        <v>29.37</v>
      </c>
      <c r="F2632" s="148">
        <v>986.11</v>
      </c>
      <c r="G2632" s="125">
        <v>9</v>
      </c>
    </row>
    <row r="2633" spans="1:7" s="125" customFormat="1">
      <c r="A2633" s="145" t="s">
        <v>5605</v>
      </c>
      <c r="B2633" s="146" t="s">
        <v>5606</v>
      </c>
      <c r="C2633" s="147"/>
      <c r="D2633" s="148"/>
      <c r="E2633" s="148"/>
      <c r="F2633" s="148"/>
      <c r="G2633" s="125">
        <v>5</v>
      </c>
    </row>
    <row r="2634" spans="1:7" s="125" customFormat="1" ht="30">
      <c r="A2634" s="145" t="s">
        <v>5607</v>
      </c>
      <c r="B2634" s="146" t="s">
        <v>5608</v>
      </c>
      <c r="C2634" s="147" t="s">
        <v>24</v>
      </c>
      <c r="D2634" s="148">
        <v>1274.3900000000001</v>
      </c>
      <c r="E2634" s="148">
        <v>21</v>
      </c>
      <c r="F2634" s="148">
        <v>1295.3900000000001</v>
      </c>
      <c r="G2634" s="125">
        <v>9</v>
      </c>
    </row>
    <row r="2635" spans="1:7" s="125" customFormat="1" ht="30">
      <c r="A2635" s="145" t="s">
        <v>5609</v>
      </c>
      <c r="B2635" s="146" t="s">
        <v>5610</v>
      </c>
      <c r="C2635" s="147" t="s">
        <v>24</v>
      </c>
      <c r="D2635" s="148">
        <v>786.41</v>
      </c>
      <c r="E2635" s="148">
        <v>21</v>
      </c>
      <c r="F2635" s="148">
        <v>807.41</v>
      </c>
      <c r="G2635" s="125">
        <v>9</v>
      </c>
    </row>
    <row r="2636" spans="1:7" s="125" customFormat="1" ht="30">
      <c r="A2636" s="145" t="s">
        <v>5611</v>
      </c>
      <c r="B2636" s="146" t="s">
        <v>5612</v>
      </c>
      <c r="C2636" s="147" t="s">
        <v>24</v>
      </c>
      <c r="D2636" s="148">
        <v>710.5</v>
      </c>
      <c r="E2636" s="148">
        <v>21</v>
      </c>
      <c r="F2636" s="148">
        <v>731.5</v>
      </c>
      <c r="G2636" s="125">
        <v>9</v>
      </c>
    </row>
    <row r="2637" spans="1:7" s="125" customFormat="1" ht="30">
      <c r="A2637" s="145" t="s">
        <v>5613</v>
      </c>
      <c r="B2637" s="146" t="s">
        <v>5614</v>
      </c>
      <c r="C2637" s="147" t="s">
        <v>24</v>
      </c>
      <c r="D2637" s="148">
        <v>376.33</v>
      </c>
      <c r="E2637" s="148">
        <v>21</v>
      </c>
      <c r="F2637" s="148">
        <v>397.33</v>
      </c>
      <c r="G2637" s="125">
        <v>9</v>
      </c>
    </row>
    <row r="2638" spans="1:7" s="125" customFormat="1" ht="30">
      <c r="A2638" s="145" t="s">
        <v>5615</v>
      </c>
      <c r="B2638" s="146" t="s">
        <v>5616</v>
      </c>
      <c r="C2638" s="147" t="s">
        <v>24</v>
      </c>
      <c r="D2638" s="148">
        <v>808.68</v>
      </c>
      <c r="E2638" s="148">
        <v>21</v>
      </c>
      <c r="F2638" s="148">
        <v>829.68</v>
      </c>
      <c r="G2638" s="125">
        <v>9</v>
      </c>
    </row>
    <row r="2639" spans="1:7" s="125" customFormat="1" ht="30">
      <c r="A2639" s="145" t="s">
        <v>5617</v>
      </c>
      <c r="B2639" s="146" t="s">
        <v>5618</v>
      </c>
      <c r="C2639" s="147" t="s">
        <v>24</v>
      </c>
      <c r="D2639" s="148">
        <v>956.5</v>
      </c>
      <c r="E2639" s="148">
        <v>21</v>
      </c>
      <c r="F2639" s="148">
        <v>977.5</v>
      </c>
      <c r="G2639" s="125">
        <v>9</v>
      </c>
    </row>
    <row r="2640" spans="1:7" s="125" customFormat="1">
      <c r="A2640" s="145" t="s">
        <v>5619</v>
      </c>
      <c r="B2640" s="146" t="s">
        <v>5620</v>
      </c>
      <c r="C2640" s="147"/>
      <c r="D2640" s="148"/>
      <c r="E2640" s="148"/>
      <c r="F2640" s="148"/>
      <c r="G2640" s="125">
        <v>5</v>
      </c>
    </row>
    <row r="2641" spans="1:7" s="125" customFormat="1">
      <c r="A2641" s="145" t="s">
        <v>5621</v>
      </c>
      <c r="B2641" s="146" t="s">
        <v>5622</v>
      </c>
      <c r="C2641" s="147" t="s">
        <v>24</v>
      </c>
      <c r="D2641" s="148">
        <v>278.52999999999997</v>
      </c>
      <c r="E2641" s="148">
        <v>16.8</v>
      </c>
      <c r="F2641" s="148">
        <v>295.33</v>
      </c>
      <c r="G2641" s="125">
        <v>9</v>
      </c>
    </row>
    <row r="2642" spans="1:7" s="125" customFormat="1" ht="30">
      <c r="A2642" s="145" t="s">
        <v>5623</v>
      </c>
      <c r="B2642" s="146" t="s">
        <v>5624</v>
      </c>
      <c r="C2642" s="147" t="s">
        <v>24</v>
      </c>
      <c r="D2642" s="148">
        <v>272.88</v>
      </c>
      <c r="E2642" s="148">
        <v>16.8</v>
      </c>
      <c r="F2642" s="148">
        <v>289.68</v>
      </c>
      <c r="G2642" s="125">
        <v>9</v>
      </c>
    </row>
    <row r="2643" spans="1:7" s="125" customFormat="1" ht="30">
      <c r="A2643" s="145" t="s">
        <v>5625</v>
      </c>
      <c r="B2643" s="146" t="s">
        <v>5626</v>
      </c>
      <c r="C2643" s="147" t="s">
        <v>24</v>
      </c>
      <c r="D2643" s="148">
        <v>231.95</v>
      </c>
      <c r="E2643" s="148">
        <v>16.8</v>
      </c>
      <c r="F2643" s="148">
        <v>248.75</v>
      </c>
      <c r="G2643" s="125">
        <v>9</v>
      </c>
    </row>
    <row r="2644" spans="1:7" s="125" customFormat="1">
      <c r="A2644" s="145" t="s">
        <v>5627</v>
      </c>
      <c r="B2644" s="146" t="s">
        <v>5628</v>
      </c>
      <c r="C2644" s="147" t="s">
        <v>24</v>
      </c>
      <c r="D2644" s="148">
        <v>226.12</v>
      </c>
      <c r="E2644" s="148">
        <v>16.8</v>
      </c>
      <c r="F2644" s="148">
        <v>242.92</v>
      </c>
      <c r="G2644" s="125">
        <v>9</v>
      </c>
    </row>
    <row r="2645" spans="1:7" s="125" customFormat="1" ht="30">
      <c r="A2645" s="145" t="s">
        <v>5629</v>
      </c>
      <c r="B2645" s="146" t="s">
        <v>5630</v>
      </c>
      <c r="C2645" s="147" t="s">
        <v>24</v>
      </c>
      <c r="D2645" s="148">
        <v>98.53</v>
      </c>
      <c r="E2645" s="148">
        <v>16.8</v>
      </c>
      <c r="F2645" s="148">
        <v>115.33</v>
      </c>
      <c r="G2645" s="125">
        <v>9</v>
      </c>
    </row>
    <row r="2646" spans="1:7" s="125" customFormat="1">
      <c r="A2646" s="145" t="s">
        <v>5631</v>
      </c>
      <c r="B2646" s="146" t="s">
        <v>5632</v>
      </c>
      <c r="C2646" s="147"/>
      <c r="D2646" s="148"/>
      <c r="E2646" s="148"/>
      <c r="F2646" s="148"/>
      <c r="G2646" s="125">
        <v>5</v>
      </c>
    </row>
    <row r="2647" spans="1:7" s="125" customFormat="1" ht="45">
      <c r="A2647" s="145" t="s">
        <v>5633</v>
      </c>
      <c r="B2647" s="146" t="s">
        <v>5634</v>
      </c>
      <c r="C2647" s="147" t="s">
        <v>24</v>
      </c>
      <c r="D2647" s="148">
        <v>166.56</v>
      </c>
      <c r="E2647" s="148">
        <v>16.8</v>
      </c>
      <c r="F2647" s="148">
        <v>183.36</v>
      </c>
      <c r="G2647" s="125">
        <v>9</v>
      </c>
    </row>
    <row r="2648" spans="1:7" s="125" customFormat="1" ht="30">
      <c r="A2648" s="145" t="s">
        <v>5635</v>
      </c>
      <c r="B2648" s="146" t="s">
        <v>5636</v>
      </c>
      <c r="C2648" s="147" t="s">
        <v>24</v>
      </c>
      <c r="D2648" s="148">
        <v>59.63</v>
      </c>
      <c r="E2648" s="148">
        <v>16.8</v>
      </c>
      <c r="F2648" s="148">
        <v>76.430000000000007</v>
      </c>
      <c r="G2648" s="125">
        <v>9</v>
      </c>
    </row>
    <row r="2649" spans="1:7" s="125" customFormat="1" ht="45">
      <c r="A2649" s="145" t="s">
        <v>5637</v>
      </c>
      <c r="B2649" s="146" t="s">
        <v>5638</v>
      </c>
      <c r="C2649" s="147" t="s">
        <v>24</v>
      </c>
      <c r="D2649" s="148">
        <v>165.1</v>
      </c>
      <c r="E2649" s="148">
        <v>16.8</v>
      </c>
      <c r="F2649" s="148">
        <v>181.9</v>
      </c>
      <c r="G2649" s="125">
        <v>9</v>
      </c>
    </row>
    <row r="2650" spans="1:7" s="125" customFormat="1" ht="30">
      <c r="A2650" s="145" t="s">
        <v>5639</v>
      </c>
      <c r="B2650" s="146" t="s">
        <v>5640</v>
      </c>
      <c r="C2650" s="147" t="s">
        <v>24</v>
      </c>
      <c r="D2650" s="148">
        <v>58.84</v>
      </c>
      <c r="E2650" s="148">
        <v>21</v>
      </c>
      <c r="F2650" s="148">
        <v>79.84</v>
      </c>
      <c r="G2650" s="125">
        <v>9</v>
      </c>
    </row>
    <row r="2651" spans="1:7" s="125" customFormat="1" ht="30">
      <c r="A2651" s="145" t="s">
        <v>5641</v>
      </c>
      <c r="B2651" s="146" t="s">
        <v>5642</v>
      </c>
      <c r="C2651" s="147" t="s">
        <v>24</v>
      </c>
      <c r="D2651" s="148">
        <v>90.75</v>
      </c>
      <c r="E2651" s="148">
        <v>16.8</v>
      </c>
      <c r="F2651" s="148">
        <v>107.55</v>
      </c>
      <c r="G2651" s="125">
        <v>9</v>
      </c>
    </row>
    <row r="2652" spans="1:7" s="125" customFormat="1" ht="45">
      <c r="A2652" s="145" t="s">
        <v>5643</v>
      </c>
      <c r="B2652" s="146" t="s">
        <v>5644</v>
      </c>
      <c r="C2652" s="147" t="s">
        <v>24</v>
      </c>
      <c r="D2652" s="148">
        <v>114.77</v>
      </c>
      <c r="E2652" s="148">
        <v>16.8</v>
      </c>
      <c r="F2652" s="148">
        <v>131.57</v>
      </c>
      <c r="G2652" s="125">
        <v>9</v>
      </c>
    </row>
    <row r="2653" spans="1:7" s="125" customFormat="1" ht="45">
      <c r="A2653" s="145" t="s">
        <v>5645</v>
      </c>
      <c r="B2653" s="146" t="s">
        <v>5646</v>
      </c>
      <c r="C2653" s="147" t="s">
        <v>24</v>
      </c>
      <c r="D2653" s="148">
        <v>195.25</v>
      </c>
      <c r="E2653" s="148">
        <v>16.8</v>
      </c>
      <c r="F2653" s="148">
        <v>212.05</v>
      </c>
      <c r="G2653" s="125">
        <v>9</v>
      </c>
    </row>
    <row r="2654" spans="1:7" s="125" customFormat="1" ht="45">
      <c r="A2654" s="145" t="s">
        <v>5647</v>
      </c>
      <c r="B2654" s="146" t="s">
        <v>5648</v>
      </c>
      <c r="C2654" s="147" t="s">
        <v>24</v>
      </c>
      <c r="D2654" s="148">
        <v>152.66</v>
      </c>
      <c r="E2654" s="148">
        <v>12.6</v>
      </c>
      <c r="F2654" s="148">
        <v>165.26</v>
      </c>
      <c r="G2654" s="125">
        <v>9</v>
      </c>
    </row>
    <row r="2655" spans="1:7" s="125" customFormat="1" ht="45">
      <c r="A2655" s="145" t="s">
        <v>5649</v>
      </c>
      <c r="B2655" s="146" t="s">
        <v>5650</v>
      </c>
      <c r="C2655" s="147" t="s">
        <v>24</v>
      </c>
      <c r="D2655" s="148">
        <v>56.93</v>
      </c>
      <c r="E2655" s="148">
        <v>12.6</v>
      </c>
      <c r="F2655" s="148">
        <v>69.53</v>
      </c>
      <c r="G2655" s="125">
        <v>9</v>
      </c>
    </row>
    <row r="2656" spans="1:7" s="125" customFormat="1" ht="30">
      <c r="A2656" s="145" t="s">
        <v>5651</v>
      </c>
      <c r="B2656" s="146" t="s">
        <v>5652</v>
      </c>
      <c r="C2656" s="147" t="s">
        <v>24</v>
      </c>
      <c r="D2656" s="148">
        <v>128.66999999999999</v>
      </c>
      <c r="E2656" s="148">
        <v>16.8</v>
      </c>
      <c r="F2656" s="148">
        <v>145.47</v>
      </c>
      <c r="G2656" s="125">
        <v>9</v>
      </c>
    </row>
    <row r="2657" spans="1:7" s="125" customFormat="1" ht="30">
      <c r="A2657" s="145" t="s">
        <v>5653</v>
      </c>
      <c r="B2657" s="146" t="s">
        <v>5654</v>
      </c>
      <c r="C2657" s="147" t="s">
        <v>24</v>
      </c>
      <c r="D2657" s="148">
        <v>75.61</v>
      </c>
      <c r="E2657" s="148">
        <v>21</v>
      </c>
      <c r="F2657" s="148">
        <v>96.61</v>
      </c>
      <c r="G2657" s="125">
        <v>9</v>
      </c>
    </row>
    <row r="2658" spans="1:7" s="125" customFormat="1" ht="30">
      <c r="A2658" s="145" t="s">
        <v>5655</v>
      </c>
      <c r="B2658" s="146" t="s">
        <v>5656</v>
      </c>
      <c r="C2658" s="147" t="s">
        <v>24</v>
      </c>
      <c r="D2658" s="148">
        <v>95.1</v>
      </c>
      <c r="E2658" s="148">
        <v>21</v>
      </c>
      <c r="F2658" s="148">
        <v>116.1</v>
      </c>
      <c r="G2658" s="125">
        <v>9</v>
      </c>
    </row>
    <row r="2659" spans="1:7" s="125" customFormat="1" ht="45">
      <c r="A2659" s="145" t="s">
        <v>5657</v>
      </c>
      <c r="B2659" s="146" t="s">
        <v>5658</v>
      </c>
      <c r="C2659" s="147" t="s">
        <v>24</v>
      </c>
      <c r="D2659" s="148">
        <v>165.01</v>
      </c>
      <c r="E2659" s="148">
        <v>21</v>
      </c>
      <c r="F2659" s="148">
        <v>186.01</v>
      </c>
      <c r="G2659" s="125">
        <v>9</v>
      </c>
    </row>
    <row r="2660" spans="1:7" s="125" customFormat="1" ht="45">
      <c r="A2660" s="145" t="s">
        <v>5659</v>
      </c>
      <c r="B2660" s="146" t="s">
        <v>5660</v>
      </c>
      <c r="C2660" s="147" t="s">
        <v>24</v>
      </c>
      <c r="D2660" s="148">
        <v>91.23</v>
      </c>
      <c r="E2660" s="148">
        <v>21</v>
      </c>
      <c r="F2660" s="148">
        <v>112.23</v>
      </c>
      <c r="G2660" s="125">
        <v>9</v>
      </c>
    </row>
    <row r="2661" spans="1:7" s="125" customFormat="1" ht="30">
      <c r="A2661" s="145" t="s">
        <v>5661</v>
      </c>
      <c r="B2661" s="146" t="s">
        <v>5662</v>
      </c>
      <c r="C2661" s="147" t="s">
        <v>24</v>
      </c>
      <c r="D2661" s="148">
        <v>72.11</v>
      </c>
      <c r="E2661" s="148">
        <v>21</v>
      </c>
      <c r="F2661" s="148">
        <v>93.11</v>
      </c>
      <c r="G2661" s="125">
        <v>9</v>
      </c>
    </row>
    <row r="2662" spans="1:7" s="125" customFormat="1" ht="45">
      <c r="A2662" s="145" t="s">
        <v>5663</v>
      </c>
      <c r="B2662" s="146" t="s">
        <v>5664</v>
      </c>
      <c r="C2662" s="147" t="s">
        <v>24</v>
      </c>
      <c r="D2662" s="148">
        <v>60.67</v>
      </c>
      <c r="E2662" s="148">
        <v>16.8</v>
      </c>
      <c r="F2662" s="148">
        <v>77.47</v>
      </c>
      <c r="G2662" s="125">
        <v>9</v>
      </c>
    </row>
    <row r="2663" spans="1:7" s="125" customFormat="1" ht="30">
      <c r="A2663" s="145" t="s">
        <v>5665</v>
      </c>
      <c r="B2663" s="146" t="s">
        <v>5666</v>
      </c>
      <c r="C2663" s="147" t="s">
        <v>24</v>
      </c>
      <c r="D2663" s="148">
        <v>113.17</v>
      </c>
      <c r="E2663" s="148">
        <v>16.8</v>
      </c>
      <c r="F2663" s="148">
        <v>129.97</v>
      </c>
      <c r="G2663" s="125">
        <v>9</v>
      </c>
    </row>
    <row r="2664" spans="1:7" s="125" customFormat="1" ht="45">
      <c r="A2664" s="145" t="s">
        <v>5667</v>
      </c>
      <c r="B2664" s="146" t="s">
        <v>5668</v>
      </c>
      <c r="C2664" s="147" t="s">
        <v>24</v>
      </c>
      <c r="D2664" s="148">
        <v>400.78</v>
      </c>
      <c r="E2664" s="148">
        <v>16.8</v>
      </c>
      <c r="F2664" s="148">
        <v>417.58</v>
      </c>
      <c r="G2664" s="125">
        <v>9</v>
      </c>
    </row>
    <row r="2665" spans="1:7" s="125" customFormat="1" ht="30">
      <c r="A2665" s="145" t="s">
        <v>5669</v>
      </c>
      <c r="B2665" s="146" t="s">
        <v>5670</v>
      </c>
      <c r="C2665" s="147" t="s">
        <v>24</v>
      </c>
      <c r="D2665" s="148">
        <v>196.54</v>
      </c>
      <c r="E2665" s="148">
        <v>16.8</v>
      </c>
      <c r="F2665" s="148">
        <v>213.34</v>
      </c>
      <c r="G2665" s="125">
        <v>9</v>
      </c>
    </row>
    <row r="2666" spans="1:7" s="125" customFormat="1" ht="45">
      <c r="A2666" s="145" t="s">
        <v>5671</v>
      </c>
      <c r="B2666" s="146" t="s">
        <v>5672</v>
      </c>
      <c r="C2666" s="147" t="s">
        <v>24</v>
      </c>
      <c r="D2666" s="148">
        <v>166.53</v>
      </c>
      <c r="E2666" s="148">
        <v>16.8</v>
      </c>
      <c r="F2666" s="148">
        <v>183.33</v>
      </c>
      <c r="G2666" s="125">
        <v>9</v>
      </c>
    </row>
    <row r="2667" spans="1:7" s="125" customFormat="1">
      <c r="A2667" s="145" t="s">
        <v>5673</v>
      </c>
      <c r="B2667" s="146" t="s">
        <v>5674</v>
      </c>
      <c r="C2667" s="147"/>
      <c r="D2667" s="148"/>
      <c r="E2667" s="148"/>
      <c r="F2667" s="148"/>
      <c r="G2667" s="125">
        <v>5</v>
      </c>
    </row>
    <row r="2668" spans="1:7" s="125" customFormat="1" ht="30">
      <c r="A2668" s="145" t="s">
        <v>5675</v>
      </c>
      <c r="B2668" s="146" t="s">
        <v>5676</v>
      </c>
      <c r="C2668" s="147" t="s">
        <v>24</v>
      </c>
      <c r="D2668" s="148">
        <v>36.14</v>
      </c>
      <c r="E2668" s="148">
        <v>12.6</v>
      </c>
      <c r="F2668" s="148">
        <v>48.74</v>
      </c>
      <c r="G2668" s="125">
        <v>9</v>
      </c>
    </row>
    <row r="2669" spans="1:7" s="125" customFormat="1">
      <c r="A2669" s="145" t="s">
        <v>5677</v>
      </c>
      <c r="B2669" s="146" t="s">
        <v>5678</v>
      </c>
      <c r="C2669" s="147"/>
      <c r="D2669" s="148"/>
      <c r="E2669" s="148"/>
      <c r="F2669" s="148"/>
      <c r="G2669" s="125">
        <v>5</v>
      </c>
    </row>
    <row r="2670" spans="1:7" s="125" customFormat="1" ht="30">
      <c r="A2670" s="145" t="s">
        <v>5679</v>
      </c>
      <c r="B2670" s="146" t="s">
        <v>5680</v>
      </c>
      <c r="C2670" s="147" t="s">
        <v>24</v>
      </c>
      <c r="D2670" s="148">
        <v>0.37</v>
      </c>
      <c r="E2670" s="148">
        <v>16.8</v>
      </c>
      <c r="F2670" s="148">
        <v>17.170000000000002</v>
      </c>
      <c r="G2670" s="125">
        <v>9</v>
      </c>
    </row>
    <row r="2671" spans="1:7" s="125" customFormat="1" ht="30">
      <c r="A2671" s="145" t="s">
        <v>5681</v>
      </c>
      <c r="B2671" s="146" t="s">
        <v>5682</v>
      </c>
      <c r="C2671" s="147" t="s">
        <v>24</v>
      </c>
      <c r="D2671" s="148">
        <v>6.58</v>
      </c>
      <c r="E2671" s="148">
        <v>3.35</v>
      </c>
      <c r="F2671" s="148">
        <v>9.93</v>
      </c>
      <c r="G2671" s="125">
        <v>9</v>
      </c>
    </row>
    <row r="2672" spans="1:7" s="125" customFormat="1">
      <c r="A2672" s="145" t="s">
        <v>5683</v>
      </c>
      <c r="B2672" s="146" t="s">
        <v>5684</v>
      </c>
      <c r="C2672" s="147" t="s">
        <v>24</v>
      </c>
      <c r="D2672" s="148"/>
      <c r="E2672" s="148">
        <v>16.8</v>
      </c>
      <c r="F2672" s="148">
        <v>16.8</v>
      </c>
      <c r="G2672" s="125">
        <v>9</v>
      </c>
    </row>
    <row r="2673" spans="1:7" s="125" customFormat="1">
      <c r="A2673" s="145" t="s">
        <v>5685</v>
      </c>
      <c r="B2673" s="146" t="s">
        <v>5686</v>
      </c>
      <c r="C2673" s="147" t="s">
        <v>24</v>
      </c>
      <c r="D2673" s="148"/>
      <c r="E2673" s="148">
        <v>3.35</v>
      </c>
      <c r="F2673" s="148">
        <v>3.35</v>
      </c>
      <c r="G2673" s="125">
        <v>9</v>
      </c>
    </row>
    <row r="2674" spans="1:7" s="125" customFormat="1">
      <c r="A2674" s="145" t="s">
        <v>5687</v>
      </c>
      <c r="B2674" s="146" t="s">
        <v>5688</v>
      </c>
      <c r="C2674" s="147"/>
      <c r="D2674" s="148"/>
      <c r="E2674" s="148"/>
      <c r="F2674" s="148"/>
      <c r="G2674" s="125">
        <v>5</v>
      </c>
    </row>
    <row r="2675" spans="1:7" s="125" customFormat="1" ht="30">
      <c r="A2675" s="145" t="s">
        <v>5689</v>
      </c>
      <c r="B2675" s="146" t="s">
        <v>5690</v>
      </c>
      <c r="C2675" s="147" t="s">
        <v>24</v>
      </c>
      <c r="D2675" s="148">
        <v>352.12</v>
      </c>
      <c r="E2675" s="148">
        <v>16.8</v>
      </c>
      <c r="F2675" s="148">
        <v>368.92</v>
      </c>
      <c r="G2675" s="125">
        <v>9</v>
      </c>
    </row>
    <row r="2676" spans="1:7" s="125" customFormat="1" ht="45">
      <c r="A2676" s="145" t="s">
        <v>5691</v>
      </c>
      <c r="B2676" s="146" t="s">
        <v>5692</v>
      </c>
      <c r="C2676" s="147" t="s">
        <v>24</v>
      </c>
      <c r="D2676" s="148">
        <v>266.67</v>
      </c>
      <c r="E2676" s="148">
        <v>12.6</v>
      </c>
      <c r="F2676" s="148">
        <v>279.27</v>
      </c>
      <c r="G2676" s="125">
        <v>9</v>
      </c>
    </row>
    <row r="2677" spans="1:7" s="125" customFormat="1" ht="30">
      <c r="A2677" s="145" t="s">
        <v>5693</v>
      </c>
      <c r="B2677" s="146" t="s">
        <v>5694</v>
      </c>
      <c r="C2677" s="147" t="s">
        <v>24</v>
      </c>
      <c r="D2677" s="148">
        <v>144.47</v>
      </c>
      <c r="E2677" s="148">
        <v>16.8</v>
      </c>
      <c r="F2677" s="148">
        <v>161.27000000000001</v>
      </c>
      <c r="G2677" s="125">
        <v>9</v>
      </c>
    </row>
    <row r="2678" spans="1:7" s="125" customFormat="1" ht="45">
      <c r="A2678" s="145" t="s">
        <v>5695</v>
      </c>
      <c r="B2678" s="146" t="s">
        <v>5696</v>
      </c>
      <c r="C2678" s="147" t="s">
        <v>24</v>
      </c>
      <c r="D2678" s="148">
        <v>248.18</v>
      </c>
      <c r="E2678" s="148">
        <v>12.6</v>
      </c>
      <c r="F2678" s="148">
        <v>260.77999999999997</v>
      </c>
      <c r="G2678" s="125">
        <v>9</v>
      </c>
    </row>
    <row r="2679" spans="1:7" s="125" customFormat="1" ht="30">
      <c r="A2679" s="145" t="s">
        <v>5697</v>
      </c>
      <c r="B2679" s="146" t="s">
        <v>5698</v>
      </c>
      <c r="C2679" s="147" t="s">
        <v>24</v>
      </c>
      <c r="D2679" s="148">
        <v>39.340000000000003</v>
      </c>
      <c r="E2679" s="148">
        <v>12.6</v>
      </c>
      <c r="F2679" s="148">
        <v>51.94</v>
      </c>
      <c r="G2679" s="125">
        <v>9</v>
      </c>
    </row>
    <row r="2680" spans="1:7" s="125" customFormat="1" ht="30">
      <c r="A2680" s="145" t="s">
        <v>5699</v>
      </c>
      <c r="B2680" s="146" t="s">
        <v>5700</v>
      </c>
      <c r="C2680" s="147" t="s">
        <v>24</v>
      </c>
      <c r="D2680" s="148">
        <v>69.239999999999995</v>
      </c>
      <c r="E2680" s="148">
        <v>21</v>
      </c>
      <c r="F2680" s="148">
        <v>90.24</v>
      </c>
      <c r="G2680" s="125">
        <v>9</v>
      </c>
    </row>
    <row r="2681" spans="1:7" s="125" customFormat="1">
      <c r="A2681" s="145" t="s">
        <v>5701</v>
      </c>
      <c r="B2681" s="146" t="s">
        <v>5702</v>
      </c>
      <c r="C2681" s="147"/>
      <c r="D2681" s="148"/>
      <c r="E2681" s="148"/>
      <c r="F2681" s="148"/>
      <c r="G2681" s="125">
        <v>2</v>
      </c>
    </row>
    <row r="2682" spans="1:7" s="125" customFormat="1">
      <c r="A2682" s="145" t="s">
        <v>5703</v>
      </c>
      <c r="B2682" s="146" t="s">
        <v>5704</v>
      </c>
      <c r="C2682" s="147"/>
      <c r="D2682" s="148"/>
      <c r="E2682" s="148"/>
      <c r="F2682" s="148"/>
      <c r="G2682" s="125">
        <v>5</v>
      </c>
    </row>
    <row r="2683" spans="1:7" s="125" customFormat="1" ht="30">
      <c r="A2683" s="145" t="s">
        <v>5705</v>
      </c>
      <c r="B2683" s="146" t="s">
        <v>5706</v>
      </c>
      <c r="C2683" s="147" t="s">
        <v>24</v>
      </c>
      <c r="D2683" s="148">
        <v>82.32</v>
      </c>
      <c r="E2683" s="148">
        <v>10.5</v>
      </c>
      <c r="F2683" s="148">
        <v>92.82</v>
      </c>
      <c r="G2683" s="125">
        <v>9</v>
      </c>
    </row>
    <row r="2684" spans="1:7" s="125" customFormat="1" ht="30">
      <c r="A2684" s="145" t="s">
        <v>5707</v>
      </c>
      <c r="B2684" s="146" t="s">
        <v>5708</v>
      </c>
      <c r="C2684" s="147" t="s">
        <v>24</v>
      </c>
      <c r="D2684" s="148">
        <v>131.16</v>
      </c>
      <c r="E2684" s="148">
        <v>10.5</v>
      </c>
      <c r="F2684" s="148">
        <v>141.66</v>
      </c>
      <c r="G2684" s="125">
        <v>9</v>
      </c>
    </row>
    <row r="2685" spans="1:7" s="125" customFormat="1">
      <c r="A2685" s="145" t="s">
        <v>5709</v>
      </c>
      <c r="B2685" s="146" t="s">
        <v>5710</v>
      </c>
      <c r="C2685" s="147" t="s">
        <v>24</v>
      </c>
      <c r="D2685" s="148">
        <v>73.66</v>
      </c>
      <c r="E2685" s="148">
        <v>10.5</v>
      </c>
      <c r="F2685" s="148">
        <v>84.16</v>
      </c>
      <c r="G2685" s="125">
        <v>9</v>
      </c>
    </row>
    <row r="2686" spans="1:7" s="125" customFormat="1">
      <c r="A2686" s="145" t="s">
        <v>5711</v>
      </c>
      <c r="B2686" s="146" t="s">
        <v>5712</v>
      </c>
      <c r="C2686" s="147" t="s">
        <v>24</v>
      </c>
      <c r="D2686" s="148">
        <v>49.93</v>
      </c>
      <c r="E2686" s="148">
        <v>10.5</v>
      </c>
      <c r="F2686" s="148">
        <v>60.43</v>
      </c>
      <c r="G2686" s="125">
        <v>9</v>
      </c>
    </row>
    <row r="2687" spans="1:7" s="125" customFormat="1">
      <c r="A2687" s="145" t="s">
        <v>5713</v>
      </c>
      <c r="B2687" s="146" t="s">
        <v>5714</v>
      </c>
      <c r="C2687" s="147" t="s">
        <v>24</v>
      </c>
      <c r="D2687" s="148">
        <v>5.31</v>
      </c>
      <c r="E2687" s="148">
        <v>10.5</v>
      </c>
      <c r="F2687" s="148">
        <v>15.81</v>
      </c>
      <c r="G2687" s="125">
        <v>9</v>
      </c>
    </row>
    <row r="2688" spans="1:7" s="125" customFormat="1">
      <c r="A2688" s="145" t="s">
        <v>5715</v>
      </c>
      <c r="B2688" s="146" t="s">
        <v>5716</v>
      </c>
      <c r="C2688" s="147" t="s">
        <v>24</v>
      </c>
      <c r="D2688" s="148">
        <v>10.76</v>
      </c>
      <c r="E2688" s="148">
        <v>10.5</v>
      </c>
      <c r="F2688" s="148">
        <v>21.26</v>
      </c>
      <c r="G2688" s="125">
        <v>9</v>
      </c>
    </row>
    <row r="2689" spans="1:7" s="125" customFormat="1" ht="30">
      <c r="A2689" s="145" t="s">
        <v>5717</v>
      </c>
      <c r="B2689" s="146" t="s">
        <v>5718</v>
      </c>
      <c r="C2689" s="147" t="s">
        <v>24</v>
      </c>
      <c r="D2689" s="148">
        <v>11.92</v>
      </c>
      <c r="E2689" s="148">
        <v>10.5</v>
      </c>
      <c r="F2689" s="148">
        <v>22.42</v>
      </c>
      <c r="G2689" s="125">
        <v>9</v>
      </c>
    </row>
    <row r="2690" spans="1:7" s="125" customFormat="1" ht="30">
      <c r="A2690" s="145" t="s">
        <v>5719</v>
      </c>
      <c r="B2690" s="146" t="s">
        <v>5720</v>
      </c>
      <c r="C2690" s="147" t="s">
        <v>24</v>
      </c>
      <c r="D2690" s="148">
        <v>15.18</v>
      </c>
      <c r="E2690" s="148">
        <v>10.5</v>
      </c>
      <c r="F2690" s="148">
        <v>25.68</v>
      </c>
      <c r="G2690" s="125">
        <v>9</v>
      </c>
    </row>
    <row r="2691" spans="1:7" s="125" customFormat="1">
      <c r="A2691" s="145" t="s">
        <v>5721</v>
      </c>
      <c r="B2691" s="146" t="s">
        <v>5722</v>
      </c>
      <c r="C2691" s="147"/>
      <c r="D2691" s="148"/>
      <c r="E2691" s="148"/>
      <c r="F2691" s="148"/>
      <c r="G2691" s="125">
        <v>5</v>
      </c>
    </row>
    <row r="2692" spans="1:7" s="125" customFormat="1">
      <c r="A2692" s="145" t="s">
        <v>5723</v>
      </c>
      <c r="B2692" s="146" t="s">
        <v>5724</v>
      </c>
      <c r="C2692" s="147" t="s">
        <v>24</v>
      </c>
      <c r="D2692" s="148">
        <v>5.88</v>
      </c>
      <c r="E2692" s="148">
        <v>10.5</v>
      </c>
      <c r="F2692" s="148">
        <v>16.38</v>
      </c>
      <c r="G2692" s="125">
        <v>9</v>
      </c>
    </row>
    <row r="2693" spans="1:7" s="125" customFormat="1">
      <c r="A2693" s="145" t="s">
        <v>5725</v>
      </c>
      <c r="B2693" s="146" t="s">
        <v>5726</v>
      </c>
      <c r="C2693" s="147" t="s">
        <v>24</v>
      </c>
      <c r="D2693" s="148">
        <v>15.75</v>
      </c>
      <c r="E2693" s="148">
        <v>10.5</v>
      </c>
      <c r="F2693" s="148">
        <v>26.25</v>
      </c>
      <c r="G2693" s="125">
        <v>9</v>
      </c>
    </row>
    <row r="2694" spans="1:7" s="125" customFormat="1">
      <c r="A2694" s="145" t="s">
        <v>5727</v>
      </c>
      <c r="B2694" s="146" t="s">
        <v>5728</v>
      </c>
      <c r="C2694" s="147" t="s">
        <v>24</v>
      </c>
      <c r="D2694" s="148">
        <v>5.43</v>
      </c>
      <c r="E2694" s="148">
        <v>10.5</v>
      </c>
      <c r="F2694" s="148">
        <v>15.93</v>
      </c>
      <c r="G2694" s="125">
        <v>9</v>
      </c>
    </row>
    <row r="2695" spans="1:7" s="125" customFormat="1">
      <c r="A2695" s="145" t="s">
        <v>5729</v>
      </c>
      <c r="B2695" s="146" t="s">
        <v>5730</v>
      </c>
      <c r="C2695" s="147" t="s">
        <v>24</v>
      </c>
      <c r="D2695" s="148">
        <v>8.15</v>
      </c>
      <c r="E2695" s="148">
        <v>10.5</v>
      </c>
      <c r="F2695" s="148">
        <v>18.649999999999999</v>
      </c>
      <c r="G2695" s="125">
        <v>9</v>
      </c>
    </row>
    <row r="2696" spans="1:7" s="125" customFormat="1" ht="30">
      <c r="A2696" s="145" t="s">
        <v>5731</v>
      </c>
      <c r="B2696" s="146" t="s">
        <v>5732</v>
      </c>
      <c r="C2696" s="147" t="s">
        <v>24</v>
      </c>
      <c r="D2696" s="148">
        <v>14</v>
      </c>
      <c r="E2696" s="148">
        <v>10.5</v>
      </c>
      <c r="F2696" s="148">
        <v>24.5</v>
      </c>
      <c r="G2696" s="125">
        <v>9</v>
      </c>
    </row>
    <row r="2697" spans="1:7" s="125" customFormat="1" ht="30">
      <c r="A2697" s="145" t="s">
        <v>5733</v>
      </c>
      <c r="B2697" s="146" t="s">
        <v>5734</v>
      </c>
      <c r="C2697" s="147" t="s">
        <v>24</v>
      </c>
      <c r="D2697" s="148">
        <v>16.420000000000002</v>
      </c>
      <c r="E2697" s="148">
        <v>10.5</v>
      </c>
      <c r="F2697" s="148">
        <v>26.92</v>
      </c>
      <c r="G2697" s="125">
        <v>9</v>
      </c>
    </row>
    <row r="2698" spans="1:7" s="125" customFormat="1">
      <c r="A2698" s="145" t="s">
        <v>5735</v>
      </c>
      <c r="B2698" s="146" t="s">
        <v>5736</v>
      </c>
      <c r="C2698" s="147"/>
      <c r="D2698" s="148"/>
      <c r="E2698" s="148"/>
      <c r="F2698" s="148"/>
      <c r="G2698" s="125">
        <v>5</v>
      </c>
    </row>
    <row r="2699" spans="1:7" s="125" customFormat="1" ht="30">
      <c r="A2699" s="145" t="s">
        <v>5737</v>
      </c>
      <c r="B2699" s="146" t="s">
        <v>5738</v>
      </c>
      <c r="C2699" s="147" t="s">
        <v>24</v>
      </c>
      <c r="D2699" s="148">
        <v>13.69</v>
      </c>
      <c r="E2699" s="148">
        <v>10.5</v>
      </c>
      <c r="F2699" s="148">
        <v>24.19</v>
      </c>
      <c r="G2699" s="125">
        <v>9</v>
      </c>
    </row>
    <row r="2700" spans="1:7" s="125" customFormat="1" ht="30">
      <c r="A2700" s="145" t="s">
        <v>5739</v>
      </c>
      <c r="B2700" s="146" t="s">
        <v>5740</v>
      </c>
      <c r="C2700" s="147" t="s">
        <v>24</v>
      </c>
      <c r="D2700" s="148">
        <v>14.97</v>
      </c>
      <c r="E2700" s="148">
        <v>10.5</v>
      </c>
      <c r="F2700" s="148">
        <v>25.47</v>
      </c>
      <c r="G2700" s="125">
        <v>9</v>
      </c>
    </row>
    <row r="2701" spans="1:7" s="125" customFormat="1" ht="30">
      <c r="A2701" s="145" t="s">
        <v>5741</v>
      </c>
      <c r="B2701" s="146" t="s">
        <v>5742</v>
      </c>
      <c r="C2701" s="147" t="s">
        <v>24</v>
      </c>
      <c r="D2701" s="148">
        <v>13.78</v>
      </c>
      <c r="E2701" s="148">
        <v>10.5</v>
      </c>
      <c r="F2701" s="148">
        <v>24.28</v>
      </c>
      <c r="G2701" s="125">
        <v>9</v>
      </c>
    </row>
    <row r="2702" spans="1:7" s="125" customFormat="1" ht="30">
      <c r="A2702" s="145" t="s">
        <v>5743</v>
      </c>
      <c r="B2702" s="146" t="s">
        <v>5744</v>
      </c>
      <c r="C2702" s="147" t="s">
        <v>24</v>
      </c>
      <c r="D2702" s="148">
        <v>19.989999999999998</v>
      </c>
      <c r="E2702" s="148">
        <v>10.5</v>
      </c>
      <c r="F2702" s="148">
        <v>30.49</v>
      </c>
      <c r="G2702" s="125">
        <v>9</v>
      </c>
    </row>
    <row r="2703" spans="1:7" s="125" customFormat="1">
      <c r="A2703" s="145" t="s">
        <v>5745</v>
      </c>
      <c r="B2703" s="146" t="s">
        <v>5746</v>
      </c>
      <c r="C2703" s="147"/>
      <c r="D2703" s="148"/>
      <c r="E2703" s="148"/>
      <c r="F2703" s="148"/>
      <c r="G2703" s="125">
        <v>5</v>
      </c>
    </row>
    <row r="2704" spans="1:7" s="125" customFormat="1">
      <c r="A2704" s="145" t="s">
        <v>5747</v>
      </c>
      <c r="B2704" s="146" t="s">
        <v>5748</v>
      </c>
      <c r="C2704" s="147" t="s">
        <v>24</v>
      </c>
      <c r="D2704" s="148">
        <v>13.12</v>
      </c>
      <c r="E2704" s="148">
        <v>10.5</v>
      </c>
      <c r="F2704" s="148">
        <v>23.62</v>
      </c>
      <c r="G2704" s="125">
        <v>9</v>
      </c>
    </row>
    <row r="2705" spans="1:7" s="125" customFormat="1">
      <c r="A2705" s="145" t="s">
        <v>5749</v>
      </c>
      <c r="B2705" s="146" t="s">
        <v>5750</v>
      </c>
      <c r="C2705" s="147" t="s">
        <v>24</v>
      </c>
      <c r="D2705" s="148">
        <v>13.14</v>
      </c>
      <c r="E2705" s="148">
        <v>10.5</v>
      </c>
      <c r="F2705" s="148">
        <v>23.64</v>
      </c>
      <c r="G2705" s="125">
        <v>9</v>
      </c>
    </row>
    <row r="2706" spans="1:7" s="125" customFormat="1">
      <c r="A2706" s="145" t="s">
        <v>5751</v>
      </c>
      <c r="B2706" s="146" t="s">
        <v>5752</v>
      </c>
      <c r="C2706" s="147" t="s">
        <v>24</v>
      </c>
      <c r="D2706" s="148">
        <v>78.44</v>
      </c>
      <c r="E2706" s="148">
        <v>10.5</v>
      </c>
      <c r="F2706" s="148">
        <v>88.94</v>
      </c>
      <c r="G2706" s="125">
        <v>9</v>
      </c>
    </row>
    <row r="2707" spans="1:7" s="125" customFormat="1">
      <c r="A2707" s="145" t="s">
        <v>5753</v>
      </c>
      <c r="B2707" s="146" t="s">
        <v>5754</v>
      </c>
      <c r="C2707" s="147" t="s">
        <v>24</v>
      </c>
      <c r="D2707" s="148">
        <v>189.25</v>
      </c>
      <c r="E2707" s="148">
        <v>12.6</v>
      </c>
      <c r="F2707" s="148">
        <v>201.85</v>
      </c>
      <c r="G2707" s="125">
        <v>9</v>
      </c>
    </row>
    <row r="2708" spans="1:7" s="125" customFormat="1">
      <c r="A2708" s="145" t="s">
        <v>5755</v>
      </c>
      <c r="B2708" s="146" t="s">
        <v>5756</v>
      </c>
      <c r="C2708" s="147" t="s">
        <v>31</v>
      </c>
      <c r="D2708" s="148">
        <v>86.01</v>
      </c>
      <c r="E2708" s="148">
        <v>12.6</v>
      </c>
      <c r="F2708" s="148">
        <v>98.61</v>
      </c>
      <c r="G2708" s="125">
        <v>9</v>
      </c>
    </row>
    <row r="2709" spans="1:7" s="125" customFormat="1">
      <c r="A2709" s="145" t="s">
        <v>5757</v>
      </c>
      <c r="B2709" s="146" t="s">
        <v>5758</v>
      </c>
      <c r="C2709" s="147" t="s">
        <v>24</v>
      </c>
      <c r="D2709" s="148">
        <v>17.62</v>
      </c>
      <c r="E2709" s="148">
        <v>10.5</v>
      </c>
      <c r="F2709" s="148">
        <v>28.12</v>
      </c>
      <c r="G2709" s="125">
        <v>9</v>
      </c>
    </row>
    <row r="2710" spans="1:7" s="125" customFormat="1">
      <c r="A2710" s="145" t="s">
        <v>5759</v>
      </c>
      <c r="B2710" s="146" t="s">
        <v>5760</v>
      </c>
      <c r="C2710" s="147" t="s">
        <v>24</v>
      </c>
      <c r="D2710" s="148">
        <v>35.44</v>
      </c>
      <c r="E2710" s="148">
        <v>10.5</v>
      </c>
      <c r="F2710" s="148">
        <v>45.94</v>
      </c>
      <c r="G2710" s="125">
        <v>9</v>
      </c>
    </row>
    <row r="2711" spans="1:7" s="125" customFormat="1">
      <c r="A2711" s="145" t="s">
        <v>5761</v>
      </c>
      <c r="B2711" s="146" t="s">
        <v>5762</v>
      </c>
      <c r="C2711" s="147"/>
      <c r="D2711" s="148"/>
      <c r="E2711" s="148"/>
      <c r="F2711" s="148"/>
      <c r="G2711" s="125">
        <v>5</v>
      </c>
    </row>
    <row r="2712" spans="1:7" s="125" customFormat="1">
      <c r="A2712" s="145" t="s">
        <v>5763</v>
      </c>
      <c r="B2712" s="146" t="s">
        <v>5764</v>
      </c>
      <c r="C2712" s="147" t="s">
        <v>24</v>
      </c>
      <c r="D2712" s="148">
        <v>40.72</v>
      </c>
      <c r="E2712" s="148">
        <v>10.5</v>
      </c>
      <c r="F2712" s="148">
        <v>51.22</v>
      </c>
      <c r="G2712" s="125">
        <v>9</v>
      </c>
    </row>
    <row r="2713" spans="1:7" s="125" customFormat="1" ht="30">
      <c r="A2713" s="145" t="s">
        <v>5765</v>
      </c>
      <c r="B2713" s="146" t="s">
        <v>5766</v>
      </c>
      <c r="C2713" s="147" t="s">
        <v>24</v>
      </c>
      <c r="D2713" s="148">
        <v>17.02</v>
      </c>
      <c r="E2713" s="148">
        <v>10.5</v>
      </c>
      <c r="F2713" s="148">
        <v>27.52</v>
      </c>
      <c r="G2713" s="125">
        <v>9</v>
      </c>
    </row>
    <row r="2714" spans="1:7" s="125" customFormat="1">
      <c r="A2714" s="145" t="s">
        <v>5767</v>
      </c>
      <c r="B2714" s="146" t="s">
        <v>5768</v>
      </c>
      <c r="C2714" s="147" t="s">
        <v>24</v>
      </c>
      <c r="D2714" s="148">
        <v>77.94</v>
      </c>
      <c r="E2714" s="148">
        <v>10.5</v>
      </c>
      <c r="F2714" s="148">
        <v>88.44</v>
      </c>
      <c r="G2714" s="125">
        <v>9</v>
      </c>
    </row>
    <row r="2715" spans="1:7" s="125" customFormat="1">
      <c r="A2715" s="145" t="s">
        <v>5769</v>
      </c>
      <c r="B2715" s="146" t="s">
        <v>5770</v>
      </c>
      <c r="C2715" s="147" t="s">
        <v>24</v>
      </c>
      <c r="D2715" s="148">
        <v>60.99</v>
      </c>
      <c r="E2715" s="148">
        <v>10.5</v>
      </c>
      <c r="F2715" s="148">
        <v>71.489999999999995</v>
      </c>
      <c r="G2715" s="125">
        <v>9</v>
      </c>
    </row>
    <row r="2716" spans="1:7" s="125" customFormat="1">
      <c r="A2716" s="145" t="s">
        <v>5771</v>
      </c>
      <c r="B2716" s="146" t="s">
        <v>5772</v>
      </c>
      <c r="C2716" s="147" t="s">
        <v>24</v>
      </c>
      <c r="D2716" s="148">
        <v>128.12</v>
      </c>
      <c r="E2716" s="148">
        <v>10.5</v>
      </c>
      <c r="F2716" s="148">
        <v>138.62</v>
      </c>
      <c r="G2716" s="125">
        <v>9</v>
      </c>
    </row>
    <row r="2717" spans="1:7" s="125" customFormat="1">
      <c r="A2717" s="145" t="s">
        <v>5773</v>
      </c>
      <c r="B2717" s="146" t="s">
        <v>5774</v>
      </c>
      <c r="C2717" s="147" t="s">
        <v>24</v>
      </c>
      <c r="D2717" s="148">
        <v>19.22</v>
      </c>
      <c r="E2717" s="148">
        <v>41.99</v>
      </c>
      <c r="F2717" s="148">
        <v>61.21</v>
      </c>
      <c r="G2717" s="125">
        <v>9</v>
      </c>
    </row>
    <row r="2718" spans="1:7" s="125" customFormat="1">
      <c r="A2718" s="145" t="s">
        <v>5775</v>
      </c>
      <c r="B2718" s="146" t="s">
        <v>5776</v>
      </c>
      <c r="C2718" s="147" t="s">
        <v>24</v>
      </c>
      <c r="D2718" s="148">
        <v>21.73</v>
      </c>
      <c r="E2718" s="148">
        <v>4.2</v>
      </c>
      <c r="F2718" s="148">
        <v>25.93</v>
      </c>
      <c r="G2718" s="125">
        <v>9</v>
      </c>
    </row>
    <row r="2719" spans="1:7" s="125" customFormat="1" ht="30">
      <c r="A2719" s="145" t="s">
        <v>5777</v>
      </c>
      <c r="B2719" s="146" t="s">
        <v>5778</v>
      </c>
      <c r="C2719" s="147" t="s">
        <v>24</v>
      </c>
      <c r="D2719" s="148">
        <v>27.09</v>
      </c>
      <c r="E2719" s="148">
        <v>4.2</v>
      </c>
      <c r="F2719" s="148">
        <v>31.29</v>
      </c>
      <c r="G2719" s="125">
        <v>9</v>
      </c>
    </row>
    <row r="2720" spans="1:7" s="125" customFormat="1">
      <c r="A2720" s="145" t="s">
        <v>5779</v>
      </c>
      <c r="B2720" s="146" t="s">
        <v>5780</v>
      </c>
      <c r="C2720" s="147" t="s">
        <v>24</v>
      </c>
      <c r="D2720" s="148">
        <v>16.23</v>
      </c>
      <c r="E2720" s="148">
        <v>4.2</v>
      </c>
      <c r="F2720" s="148">
        <v>20.43</v>
      </c>
      <c r="G2720" s="125">
        <v>9</v>
      </c>
    </row>
    <row r="2721" spans="1:7" s="125" customFormat="1">
      <c r="A2721" s="145" t="s">
        <v>5781</v>
      </c>
      <c r="B2721" s="146" t="s">
        <v>5782</v>
      </c>
      <c r="C2721" s="147" t="s">
        <v>24</v>
      </c>
      <c r="D2721" s="148">
        <v>5.84</v>
      </c>
      <c r="E2721" s="148">
        <v>4.2</v>
      </c>
      <c r="F2721" s="148">
        <v>10.039999999999999</v>
      </c>
      <c r="G2721" s="125">
        <v>9</v>
      </c>
    </row>
    <row r="2722" spans="1:7" s="125" customFormat="1">
      <c r="A2722" s="145" t="s">
        <v>5783</v>
      </c>
      <c r="B2722" s="146" t="s">
        <v>5784</v>
      </c>
      <c r="C2722" s="147" t="s">
        <v>31</v>
      </c>
      <c r="D2722" s="148">
        <v>15.4</v>
      </c>
      <c r="E2722" s="148">
        <v>16.8</v>
      </c>
      <c r="F2722" s="148">
        <v>32.200000000000003</v>
      </c>
      <c r="G2722" s="125">
        <v>9</v>
      </c>
    </row>
    <row r="2723" spans="1:7" s="125" customFormat="1">
      <c r="A2723" s="145" t="s">
        <v>5785</v>
      </c>
      <c r="B2723" s="146" t="s">
        <v>5786</v>
      </c>
      <c r="C2723" s="147" t="s">
        <v>24</v>
      </c>
      <c r="D2723" s="148">
        <v>19.32</v>
      </c>
      <c r="E2723" s="148">
        <v>10.5</v>
      </c>
      <c r="F2723" s="148">
        <v>29.82</v>
      </c>
      <c r="G2723" s="125">
        <v>9</v>
      </c>
    </row>
    <row r="2724" spans="1:7" s="125" customFormat="1">
      <c r="A2724" s="145" t="s">
        <v>5787</v>
      </c>
      <c r="B2724" s="146" t="s">
        <v>5788</v>
      </c>
      <c r="C2724" s="147" t="s">
        <v>24</v>
      </c>
      <c r="D2724" s="148">
        <v>228.43</v>
      </c>
      <c r="E2724" s="148">
        <v>21</v>
      </c>
      <c r="F2724" s="148">
        <v>249.43</v>
      </c>
      <c r="G2724" s="125">
        <v>9</v>
      </c>
    </row>
    <row r="2725" spans="1:7" s="125" customFormat="1">
      <c r="A2725" s="145" t="s">
        <v>5789</v>
      </c>
      <c r="B2725" s="146" t="s">
        <v>5790</v>
      </c>
      <c r="C2725" s="147" t="s">
        <v>24</v>
      </c>
      <c r="D2725" s="148">
        <v>128.32</v>
      </c>
      <c r="E2725" s="148">
        <v>21</v>
      </c>
      <c r="F2725" s="148">
        <v>149.32</v>
      </c>
      <c r="G2725" s="125">
        <v>9</v>
      </c>
    </row>
    <row r="2726" spans="1:7" s="125" customFormat="1">
      <c r="A2726" s="145" t="s">
        <v>5791</v>
      </c>
      <c r="B2726" s="146" t="s">
        <v>5792</v>
      </c>
      <c r="C2726" s="147" t="s">
        <v>24</v>
      </c>
      <c r="D2726" s="148">
        <v>153.52000000000001</v>
      </c>
      <c r="E2726" s="148">
        <v>21</v>
      </c>
      <c r="F2726" s="148">
        <v>174.52</v>
      </c>
      <c r="G2726" s="125">
        <v>9</v>
      </c>
    </row>
    <row r="2727" spans="1:7" s="125" customFormat="1">
      <c r="A2727" s="145" t="s">
        <v>5793</v>
      </c>
      <c r="B2727" s="146" t="s">
        <v>5794</v>
      </c>
      <c r="C2727" s="147" t="s">
        <v>24</v>
      </c>
      <c r="D2727" s="148">
        <v>51.43</v>
      </c>
      <c r="E2727" s="148">
        <v>10.5</v>
      </c>
      <c r="F2727" s="148">
        <v>61.93</v>
      </c>
      <c r="G2727" s="125">
        <v>9</v>
      </c>
    </row>
    <row r="2728" spans="1:7" s="125" customFormat="1">
      <c r="A2728" s="145" t="s">
        <v>5795</v>
      </c>
      <c r="B2728" s="146" t="s">
        <v>5796</v>
      </c>
      <c r="C2728" s="147" t="s">
        <v>24</v>
      </c>
      <c r="D2728" s="148">
        <v>3.69</v>
      </c>
      <c r="E2728" s="148">
        <v>8.4</v>
      </c>
      <c r="F2728" s="148">
        <v>12.09</v>
      </c>
      <c r="G2728" s="125">
        <v>9</v>
      </c>
    </row>
    <row r="2729" spans="1:7" s="125" customFormat="1">
      <c r="A2729" s="145" t="s">
        <v>5797</v>
      </c>
      <c r="B2729" s="146" t="s">
        <v>5798</v>
      </c>
      <c r="C2729" s="147" t="s">
        <v>24</v>
      </c>
      <c r="D2729" s="148">
        <v>10.57</v>
      </c>
      <c r="E2729" s="148">
        <v>10.5</v>
      </c>
      <c r="F2729" s="148">
        <v>21.07</v>
      </c>
      <c r="G2729" s="125">
        <v>9</v>
      </c>
    </row>
    <row r="2730" spans="1:7" s="125" customFormat="1" ht="30">
      <c r="A2730" s="145" t="s">
        <v>5799</v>
      </c>
      <c r="B2730" s="146" t="s">
        <v>5800</v>
      </c>
      <c r="C2730" s="147" t="s">
        <v>31</v>
      </c>
      <c r="D2730" s="148">
        <v>17.18</v>
      </c>
      <c r="E2730" s="148">
        <v>21</v>
      </c>
      <c r="F2730" s="148">
        <v>38.18</v>
      </c>
      <c r="G2730" s="125">
        <v>9</v>
      </c>
    </row>
    <row r="2731" spans="1:7" s="125" customFormat="1" ht="30">
      <c r="A2731" s="145" t="s">
        <v>5801</v>
      </c>
      <c r="B2731" s="146" t="s">
        <v>5802</v>
      </c>
      <c r="C2731" s="147" t="s">
        <v>24</v>
      </c>
      <c r="D2731" s="148">
        <v>11.92</v>
      </c>
      <c r="E2731" s="148">
        <v>10.5</v>
      </c>
      <c r="F2731" s="148">
        <v>22.42</v>
      </c>
      <c r="G2731" s="125">
        <v>9</v>
      </c>
    </row>
    <row r="2732" spans="1:7" s="125" customFormat="1" ht="30">
      <c r="A2732" s="145" t="s">
        <v>5803</v>
      </c>
      <c r="B2732" s="146" t="s">
        <v>5804</v>
      </c>
      <c r="C2732" s="147" t="s">
        <v>24</v>
      </c>
      <c r="D2732" s="148">
        <v>36.74</v>
      </c>
      <c r="E2732" s="148">
        <v>8.4</v>
      </c>
      <c r="F2732" s="148">
        <v>45.14</v>
      </c>
      <c r="G2732" s="125">
        <v>9</v>
      </c>
    </row>
    <row r="2733" spans="1:7" s="125" customFormat="1" ht="30">
      <c r="A2733" s="145" t="s">
        <v>5805</v>
      </c>
      <c r="B2733" s="146" t="s">
        <v>5806</v>
      </c>
      <c r="C2733" s="147" t="s">
        <v>24</v>
      </c>
      <c r="D2733" s="148">
        <v>4.9800000000000004</v>
      </c>
      <c r="E2733" s="148">
        <v>10.5</v>
      </c>
      <c r="F2733" s="148">
        <v>15.48</v>
      </c>
      <c r="G2733" s="125">
        <v>9</v>
      </c>
    </row>
    <row r="2734" spans="1:7" s="125" customFormat="1">
      <c r="A2734" s="145" t="s">
        <v>5807</v>
      </c>
      <c r="B2734" s="146" t="s">
        <v>5808</v>
      </c>
      <c r="C2734" s="147" t="s">
        <v>24</v>
      </c>
      <c r="D2734" s="148">
        <v>50.71</v>
      </c>
      <c r="E2734" s="148">
        <v>2.1</v>
      </c>
      <c r="F2734" s="148">
        <v>52.81</v>
      </c>
      <c r="G2734" s="125">
        <v>9</v>
      </c>
    </row>
    <row r="2735" spans="1:7" s="125" customFormat="1" ht="30">
      <c r="A2735" s="145" t="s">
        <v>5809</v>
      </c>
      <c r="B2735" s="146" t="s">
        <v>5810</v>
      </c>
      <c r="C2735" s="147" t="s">
        <v>24</v>
      </c>
      <c r="D2735" s="148">
        <v>22.35</v>
      </c>
      <c r="E2735" s="148">
        <v>10.5</v>
      </c>
      <c r="F2735" s="148">
        <v>32.85</v>
      </c>
      <c r="G2735" s="125">
        <v>9</v>
      </c>
    </row>
    <row r="2736" spans="1:7" s="125" customFormat="1" ht="30">
      <c r="A2736" s="145" t="s">
        <v>5811</v>
      </c>
      <c r="B2736" s="146" t="s">
        <v>5812</v>
      </c>
      <c r="C2736" s="147" t="s">
        <v>24</v>
      </c>
      <c r="D2736" s="148">
        <v>39.39</v>
      </c>
      <c r="E2736" s="148">
        <v>10.5</v>
      </c>
      <c r="F2736" s="148">
        <v>49.89</v>
      </c>
      <c r="G2736" s="125">
        <v>9</v>
      </c>
    </row>
    <row r="2737" spans="1:7" s="125" customFormat="1" ht="30">
      <c r="A2737" s="145" t="s">
        <v>5813</v>
      </c>
      <c r="B2737" s="146" t="s">
        <v>5814</v>
      </c>
      <c r="C2737" s="147" t="s">
        <v>24</v>
      </c>
      <c r="D2737" s="148">
        <v>53.11</v>
      </c>
      <c r="E2737" s="148">
        <v>10.5</v>
      </c>
      <c r="F2737" s="148">
        <v>63.61</v>
      </c>
      <c r="G2737" s="125">
        <v>9</v>
      </c>
    </row>
    <row r="2738" spans="1:7" s="125" customFormat="1" ht="30">
      <c r="A2738" s="145" t="s">
        <v>5815</v>
      </c>
      <c r="B2738" s="146" t="s">
        <v>5816</v>
      </c>
      <c r="C2738" s="147" t="s">
        <v>31</v>
      </c>
      <c r="D2738" s="148">
        <v>188.79</v>
      </c>
      <c r="E2738" s="148">
        <v>21</v>
      </c>
      <c r="F2738" s="148">
        <v>209.79</v>
      </c>
      <c r="G2738" s="125">
        <v>9</v>
      </c>
    </row>
    <row r="2739" spans="1:7" s="125" customFormat="1" ht="30">
      <c r="A2739" s="145" t="s">
        <v>5817</v>
      </c>
      <c r="B2739" s="146" t="s">
        <v>5818</v>
      </c>
      <c r="C2739" s="147" t="s">
        <v>24</v>
      </c>
      <c r="D2739" s="148">
        <v>574.75</v>
      </c>
      <c r="E2739" s="148">
        <v>41.99</v>
      </c>
      <c r="F2739" s="148">
        <v>616.74</v>
      </c>
      <c r="G2739" s="125">
        <v>9</v>
      </c>
    </row>
    <row r="2740" spans="1:7" s="125" customFormat="1" ht="30">
      <c r="A2740" s="145" t="s">
        <v>5819</v>
      </c>
      <c r="B2740" s="146" t="s">
        <v>5820</v>
      </c>
      <c r="C2740" s="147" t="s">
        <v>24</v>
      </c>
      <c r="D2740" s="148">
        <v>401.71</v>
      </c>
      <c r="E2740" s="148">
        <v>41.99</v>
      </c>
      <c r="F2740" s="148">
        <v>443.7</v>
      </c>
      <c r="G2740" s="125">
        <v>9</v>
      </c>
    </row>
    <row r="2741" spans="1:7" s="125" customFormat="1">
      <c r="A2741" s="145" t="s">
        <v>5821</v>
      </c>
      <c r="B2741" s="146" t="s">
        <v>5822</v>
      </c>
      <c r="C2741" s="147" t="s">
        <v>24</v>
      </c>
      <c r="D2741" s="148">
        <v>1.61</v>
      </c>
      <c r="E2741" s="148">
        <v>1.68</v>
      </c>
      <c r="F2741" s="148">
        <v>3.29</v>
      </c>
      <c r="G2741" s="125">
        <v>9</v>
      </c>
    </row>
    <row r="2742" spans="1:7" s="125" customFormat="1" ht="30">
      <c r="A2742" s="145" t="s">
        <v>5823</v>
      </c>
      <c r="B2742" s="146" t="s">
        <v>5824</v>
      </c>
      <c r="C2742" s="147" t="s">
        <v>24</v>
      </c>
      <c r="D2742" s="148">
        <v>6.53</v>
      </c>
      <c r="E2742" s="148">
        <v>10.5</v>
      </c>
      <c r="F2742" s="148">
        <v>17.03</v>
      </c>
      <c r="G2742" s="125">
        <v>9</v>
      </c>
    </row>
    <row r="2743" spans="1:7" s="125" customFormat="1" ht="30">
      <c r="A2743" s="145" t="s">
        <v>5825</v>
      </c>
      <c r="B2743" s="146" t="s">
        <v>5826</v>
      </c>
      <c r="C2743" s="147" t="s">
        <v>31</v>
      </c>
      <c r="D2743" s="148">
        <v>10.31</v>
      </c>
      <c r="E2743" s="148">
        <v>21</v>
      </c>
      <c r="F2743" s="148">
        <v>31.31</v>
      </c>
      <c r="G2743" s="125">
        <v>9</v>
      </c>
    </row>
    <row r="2744" spans="1:7" s="125" customFormat="1">
      <c r="A2744" s="145" t="s">
        <v>5827</v>
      </c>
      <c r="B2744" s="146" t="s">
        <v>5828</v>
      </c>
      <c r="C2744" s="147" t="s">
        <v>24</v>
      </c>
      <c r="D2744" s="148">
        <v>17.82</v>
      </c>
      <c r="E2744" s="148">
        <v>4.2</v>
      </c>
      <c r="F2744" s="148">
        <v>22.02</v>
      </c>
      <c r="G2744" s="125">
        <v>9</v>
      </c>
    </row>
    <row r="2745" spans="1:7" s="125" customFormat="1" ht="30">
      <c r="A2745" s="145" t="s">
        <v>5829</v>
      </c>
      <c r="B2745" s="146" t="s">
        <v>5830</v>
      </c>
      <c r="C2745" s="147" t="s">
        <v>24</v>
      </c>
      <c r="D2745" s="148">
        <v>6.54</v>
      </c>
      <c r="E2745" s="148">
        <v>10.5</v>
      </c>
      <c r="F2745" s="148">
        <v>17.04</v>
      </c>
      <c r="G2745" s="125">
        <v>9</v>
      </c>
    </row>
    <row r="2746" spans="1:7" s="125" customFormat="1">
      <c r="A2746" s="145" t="s">
        <v>5831</v>
      </c>
      <c r="B2746" s="146" t="s">
        <v>5832</v>
      </c>
      <c r="C2746" s="147" t="s">
        <v>24</v>
      </c>
      <c r="D2746" s="148">
        <v>5.25</v>
      </c>
      <c r="E2746" s="148">
        <v>10.5</v>
      </c>
      <c r="F2746" s="148">
        <v>15.75</v>
      </c>
      <c r="G2746" s="125">
        <v>9</v>
      </c>
    </row>
    <row r="2747" spans="1:7" s="125" customFormat="1" ht="30">
      <c r="A2747" s="145" t="s">
        <v>5833</v>
      </c>
      <c r="B2747" s="146" t="s">
        <v>5834</v>
      </c>
      <c r="C2747" s="147" t="s">
        <v>31</v>
      </c>
      <c r="D2747" s="148">
        <v>64.14</v>
      </c>
      <c r="E2747" s="148">
        <v>10.5</v>
      </c>
      <c r="F2747" s="148">
        <v>74.64</v>
      </c>
      <c r="G2747" s="125">
        <v>9</v>
      </c>
    </row>
    <row r="2748" spans="1:7" s="125" customFormat="1" ht="30">
      <c r="A2748" s="145" t="s">
        <v>5835</v>
      </c>
      <c r="B2748" s="146" t="s">
        <v>5836</v>
      </c>
      <c r="C2748" s="147" t="s">
        <v>24</v>
      </c>
      <c r="D2748" s="148">
        <v>58.06</v>
      </c>
      <c r="E2748" s="148">
        <v>10.5</v>
      </c>
      <c r="F2748" s="148">
        <v>68.56</v>
      </c>
      <c r="G2748" s="125">
        <v>9</v>
      </c>
    </row>
    <row r="2749" spans="1:7" s="125" customFormat="1" ht="30">
      <c r="A2749" s="145" t="s">
        <v>5837</v>
      </c>
      <c r="B2749" s="146" t="s">
        <v>5838</v>
      </c>
      <c r="C2749" s="147" t="s">
        <v>24</v>
      </c>
      <c r="D2749" s="148">
        <v>67.45</v>
      </c>
      <c r="E2749" s="148">
        <v>10.5</v>
      </c>
      <c r="F2749" s="148">
        <v>77.95</v>
      </c>
      <c r="G2749" s="125">
        <v>9</v>
      </c>
    </row>
    <row r="2750" spans="1:7" s="125" customFormat="1">
      <c r="A2750" s="145" t="s">
        <v>5839</v>
      </c>
      <c r="B2750" s="146" t="s">
        <v>5840</v>
      </c>
      <c r="C2750" s="147" t="s">
        <v>24</v>
      </c>
      <c r="D2750" s="148">
        <v>5.85</v>
      </c>
      <c r="E2750" s="148">
        <v>10.5</v>
      </c>
      <c r="F2750" s="148">
        <v>16.350000000000001</v>
      </c>
      <c r="G2750" s="125">
        <v>9</v>
      </c>
    </row>
    <row r="2751" spans="1:7" s="125" customFormat="1">
      <c r="A2751" s="145" t="s">
        <v>5841</v>
      </c>
      <c r="B2751" s="146" t="s">
        <v>5842</v>
      </c>
      <c r="C2751" s="147" t="s">
        <v>24</v>
      </c>
      <c r="D2751" s="148">
        <v>8.3000000000000007</v>
      </c>
      <c r="E2751" s="148">
        <v>10.5</v>
      </c>
      <c r="F2751" s="148">
        <v>18.8</v>
      </c>
      <c r="G2751" s="125">
        <v>9</v>
      </c>
    </row>
    <row r="2752" spans="1:7" s="125" customFormat="1">
      <c r="A2752" s="145" t="s">
        <v>5843</v>
      </c>
      <c r="B2752" s="146" t="s">
        <v>5844</v>
      </c>
      <c r="C2752" s="147" t="s">
        <v>24</v>
      </c>
      <c r="D2752" s="148">
        <v>12.09</v>
      </c>
      <c r="E2752" s="148">
        <v>10.5</v>
      </c>
      <c r="F2752" s="148">
        <v>22.59</v>
      </c>
      <c r="G2752" s="125">
        <v>9</v>
      </c>
    </row>
    <row r="2753" spans="1:7" s="125" customFormat="1">
      <c r="A2753" s="145" t="s">
        <v>5845</v>
      </c>
      <c r="B2753" s="146" t="s">
        <v>5846</v>
      </c>
      <c r="C2753" s="147" t="s">
        <v>24</v>
      </c>
      <c r="D2753" s="148">
        <v>19.37</v>
      </c>
      <c r="E2753" s="148">
        <v>10.5</v>
      </c>
      <c r="F2753" s="148">
        <v>29.87</v>
      </c>
      <c r="G2753" s="125">
        <v>9</v>
      </c>
    </row>
    <row r="2754" spans="1:7" s="125" customFormat="1" ht="30">
      <c r="A2754" s="145" t="s">
        <v>5847</v>
      </c>
      <c r="B2754" s="146" t="s">
        <v>5848</v>
      </c>
      <c r="C2754" s="147" t="s">
        <v>24</v>
      </c>
      <c r="D2754" s="148">
        <v>90.39</v>
      </c>
      <c r="E2754" s="148">
        <v>10.5</v>
      </c>
      <c r="F2754" s="148">
        <v>100.89</v>
      </c>
      <c r="G2754" s="125">
        <v>9</v>
      </c>
    </row>
    <row r="2755" spans="1:7" s="125" customFormat="1" ht="30">
      <c r="A2755" s="145" t="s">
        <v>5849</v>
      </c>
      <c r="B2755" s="146" t="s">
        <v>5850</v>
      </c>
      <c r="C2755" s="147" t="s">
        <v>216</v>
      </c>
      <c r="D2755" s="148">
        <v>205.7</v>
      </c>
      <c r="E2755" s="148">
        <v>4.1900000000000004</v>
      </c>
      <c r="F2755" s="148">
        <v>209.89</v>
      </c>
      <c r="G2755" s="125">
        <v>9</v>
      </c>
    </row>
    <row r="2756" spans="1:7" s="125" customFormat="1">
      <c r="A2756" s="145" t="s">
        <v>5851</v>
      </c>
      <c r="B2756" s="146" t="s">
        <v>5852</v>
      </c>
      <c r="C2756" s="147"/>
      <c r="D2756" s="148"/>
      <c r="E2756" s="148"/>
      <c r="F2756" s="148"/>
      <c r="G2756" s="125">
        <v>5</v>
      </c>
    </row>
    <row r="2757" spans="1:7" s="125" customFormat="1" ht="30">
      <c r="A2757" s="145" t="s">
        <v>5853</v>
      </c>
      <c r="B2757" s="146" t="s">
        <v>5854</v>
      </c>
      <c r="C2757" s="147" t="s">
        <v>24</v>
      </c>
      <c r="D2757" s="148">
        <v>8.6300000000000008</v>
      </c>
      <c r="E2757" s="148">
        <v>21</v>
      </c>
      <c r="F2757" s="148">
        <v>29.63</v>
      </c>
      <c r="G2757" s="125">
        <v>9</v>
      </c>
    </row>
    <row r="2758" spans="1:7" s="125" customFormat="1" ht="30">
      <c r="A2758" s="145" t="s">
        <v>5855</v>
      </c>
      <c r="B2758" s="146" t="s">
        <v>5856</v>
      </c>
      <c r="C2758" s="147" t="s">
        <v>24</v>
      </c>
      <c r="D2758" s="148">
        <v>17.3</v>
      </c>
      <c r="E2758" s="148">
        <v>21</v>
      </c>
      <c r="F2758" s="148">
        <v>38.299999999999997</v>
      </c>
      <c r="G2758" s="125">
        <v>9</v>
      </c>
    </row>
    <row r="2759" spans="1:7" s="125" customFormat="1" ht="30">
      <c r="A2759" s="145" t="s">
        <v>5857</v>
      </c>
      <c r="B2759" s="146" t="s">
        <v>5858</v>
      </c>
      <c r="C2759" s="147" t="s">
        <v>24</v>
      </c>
      <c r="D2759" s="148">
        <v>17.309999999999999</v>
      </c>
      <c r="E2759" s="148">
        <v>21</v>
      </c>
      <c r="F2759" s="148">
        <v>38.31</v>
      </c>
      <c r="G2759" s="125">
        <v>9</v>
      </c>
    </row>
    <row r="2760" spans="1:7" s="125" customFormat="1" ht="30">
      <c r="A2760" s="145" t="s">
        <v>5859</v>
      </c>
      <c r="B2760" s="146" t="s">
        <v>5860</v>
      </c>
      <c r="C2760" s="147" t="s">
        <v>24</v>
      </c>
      <c r="D2760" s="148">
        <v>30.93</v>
      </c>
      <c r="E2760" s="148">
        <v>21</v>
      </c>
      <c r="F2760" s="148">
        <v>51.93</v>
      </c>
      <c r="G2760" s="125">
        <v>9</v>
      </c>
    </row>
    <row r="2761" spans="1:7" s="125" customFormat="1" ht="30">
      <c r="A2761" s="145" t="s">
        <v>5861</v>
      </c>
      <c r="B2761" s="146" t="s">
        <v>5862</v>
      </c>
      <c r="C2761" s="147" t="s">
        <v>24</v>
      </c>
      <c r="D2761" s="148">
        <v>8.81</v>
      </c>
      <c r="E2761" s="148">
        <v>21</v>
      </c>
      <c r="F2761" s="148">
        <v>29.81</v>
      </c>
      <c r="G2761" s="125">
        <v>9</v>
      </c>
    </row>
    <row r="2762" spans="1:7" s="125" customFormat="1" ht="30">
      <c r="A2762" s="145" t="s">
        <v>5863</v>
      </c>
      <c r="B2762" s="146" t="s">
        <v>5864</v>
      </c>
      <c r="C2762" s="147" t="s">
        <v>24</v>
      </c>
      <c r="D2762" s="148">
        <v>17.170000000000002</v>
      </c>
      <c r="E2762" s="148">
        <v>21</v>
      </c>
      <c r="F2762" s="148">
        <v>38.17</v>
      </c>
      <c r="G2762" s="125">
        <v>9</v>
      </c>
    </row>
    <row r="2763" spans="1:7" s="125" customFormat="1" ht="30">
      <c r="A2763" s="145" t="s">
        <v>5865</v>
      </c>
      <c r="B2763" s="146" t="s">
        <v>5866</v>
      </c>
      <c r="C2763" s="147" t="s">
        <v>24</v>
      </c>
      <c r="D2763" s="148">
        <v>8.6300000000000008</v>
      </c>
      <c r="E2763" s="148">
        <v>21</v>
      </c>
      <c r="F2763" s="148">
        <v>29.63</v>
      </c>
      <c r="G2763" s="125">
        <v>9</v>
      </c>
    </row>
    <row r="2764" spans="1:7" s="125" customFormat="1" ht="30">
      <c r="A2764" s="145" t="s">
        <v>5867</v>
      </c>
      <c r="B2764" s="146" t="s">
        <v>5868</v>
      </c>
      <c r="C2764" s="147" t="s">
        <v>24</v>
      </c>
      <c r="D2764" s="148">
        <v>30.97</v>
      </c>
      <c r="E2764" s="148">
        <v>21</v>
      </c>
      <c r="F2764" s="148">
        <v>51.97</v>
      </c>
      <c r="G2764" s="125">
        <v>9</v>
      </c>
    </row>
    <row r="2765" spans="1:7" s="125" customFormat="1" ht="30">
      <c r="A2765" s="145" t="s">
        <v>5869</v>
      </c>
      <c r="B2765" s="146" t="s">
        <v>5870</v>
      </c>
      <c r="C2765" s="147" t="s">
        <v>24</v>
      </c>
      <c r="D2765" s="148">
        <v>17.27</v>
      </c>
      <c r="E2765" s="148">
        <v>21</v>
      </c>
      <c r="F2765" s="148">
        <v>38.270000000000003</v>
      </c>
      <c r="G2765" s="125">
        <v>9</v>
      </c>
    </row>
    <row r="2766" spans="1:7" s="125" customFormat="1" ht="30">
      <c r="A2766" s="145" t="s">
        <v>5871</v>
      </c>
      <c r="B2766" s="146" t="s">
        <v>5872</v>
      </c>
      <c r="C2766" s="147" t="s">
        <v>24</v>
      </c>
      <c r="D2766" s="148">
        <v>30.85</v>
      </c>
      <c r="E2766" s="148">
        <v>21</v>
      </c>
      <c r="F2766" s="148">
        <v>51.85</v>
      </c>
      <c r="G2766" s="125">
        <v>9</v>
      </c>
    </row>
    <row r="2767" spans="1:7" s="125" customFormat="1" ht="30">
      <c r="A2767" s="145" t="s">
        <v>5873</v>
      </c>
      <c r="B2767" s="146" t="s">
        <v>5874</v>
      </c>
      <c r="C2767" s="147" t="s">
        <v>24</v>
      </c>
      <c r="D2767" s="148">
        <v>17.75</v>
      </c>
      <c r="E2767" s="148">
        <v>21</v>
      </c>
      <c r="F2767" s="148">
        <v>38.75</v>
      </c>
      <c r="G2767" s="125">
        <v>9</v>
      </c>
    </row>
    <row r="2768" spans="1:7" s="125" customFormat="1" ht="30">
      <c r="A2768" s="145" t="s">
        <v>5875</v>
      </c>
      <c r="B2768" s="146" t="s">
        <v>5876</v>
      </c>
      <c r="C2768" s="147" t="s">
        <v>24</v>
      </c>
      <c r="D2768" s="148">
        <v>16.62</v>
      </c>
      <c r="E2768" s="148">
        <v>21</v>
      </c>
      <c r="F2768" s="148">
        <v>37.619999999999997</v>
      </c>
      <c r="G2768" s="125">
        <v>9</v>
      </c>
    </row>
    <row r="2769" spans="1:7" s="125" customFormat="1" ht="30">
      <c r="A2769" s="145" t="s">
        <v>5877</v>
      </c>
      <c r="B2769" s="146" t="s">
        <v>5878</v>
      </c>
      <c r="C2769" s="147" t="s">
        <v>24</v>
      </c>
      <c r="D2769" s="148">
        <v>17.25</v>
      </c>
      <c r="E2769" s="148">
        <v>21</v>
      </c>
      <c r="F2769" s="148">
        <v>38.25</v>
      </c>
      <c r="G2769" s="125">
        <v>9</v>
      </c>
    </row>
    <row r="2770" spans="1:7" s="125" customFormat="1" ht="30">
      <c r="A2770" s="145" t="s">
        <v>5879</v>
      </c>
      <c r="B2770" s="146" t="s">
        <v>5880</v>
      </c>
      <c r="C2770" s="147" t="s">
        <v>24</v>
      </c>
      <c r="D2770" s="148">
        <v>8.8000000000000007</v>
      </c>
      <c r="E2770" s="148">
        <v>21</v>
      </c>
      <c r="F2770" s="148">
        <v>29.8</v>
      </c>
      <c r="G2770" s="125">
        <v>9</v>
      </c>
    </row>
    <row r="2771" spans="1:7" s="125" customFormat="1" ht="45">
      <c r="A2771" s="145" t="s">
        <v>5881</v>
      </c>
      <c r="B2771" s="146" t="s">
        <v>5882</v>
      </c>
      <c r="C2771" s="147" t="s">
        <v>24</v>
      </c>
      <c r="D2771" s="148">
        <v>18.91</v>
      </c>
      <c r="E2771" s="148">
        <v>21</v>
      </c>
      <c r="F2771" s="148">
        <v>39.909999999999997</v>
      </c>
      <c r="G2771" s="125">
        <v>9</v>
      </c>
    </row>
    <row r="2772" spans="1:7" s="125" customFormat="1" ht="30">
      <c r="A2772" s="145" t="s">
        <v>5883</v>
      </c>
      <c r="B2772" s="146" t="s">
        <v>5884</v>
      </c>
      <c r="C2772" s="147" t="s">
        <v>24</v>
      </c>
      <c r="D2772" s="148">
        <v>17.11</v>
      </c>
      <c r="E2772" s="148">
        <v>21</v>
      </c>
      <c r="F2772" s="148">
        <v>38.11</v>
      </c>
      <c r="G2772" s="125">
        <v>9</v>
      </c>
    </row>
    <row r="2773" spans="1:7" s="125" customFormat="1" ht="30">
      <c r="A2773" s="145" t="s">
        <v>5885</v>
      </c>
      <c r="B2773" s="146" t="s">
        <v>5886</v>
      </c>
      <c r="C2773" s="147" t="s">
        <v>24</v>
      </c>
      <c r="D2773" s="148">
        <v>17.13</v>
      </c>
      <c r="E2773" s="148">
        <v>21</v>
      </c>
      <c r="F2773" s="148">
        <v>38.130000000000003</v>
      </c>
      <c r="G2773" s="125">
        <v>9</v>
      </c>
    </row>
    <row r="2774" spans="1:7" s="125" customFormat="1" ht="30">
      <c r="A2774" s="145" t="s">
        <v>5887</v>
      </c>
      <c r="B2774" s="146" t="s">
        <v>5888</v>
      </c>
      <c r="C2774" s="147" t="s">
        <v>24</v>
      </c>
      <c r="D2774" s="148">
        <v>8.57</v>
      </c>
      <c r="E2774" s="148">
        <v>21</v>
      </c>
      <c r="F2774" s="148">
        <v>29.57</v>
      </c>
      <c r="G2774" s="125">
        <v>9</v>
      </c>
    </row>
    <row r="2775" spans="1:7" s="125" customFormat="1" ht="30">
      <c r="A2775" s="145" t="s">
        <v>5889</v>
      </c>
      <c r="B2775" s="146" t="s">
        <v>5890</v>
      </c>
      <c r="C2775" s="147" t="s">
        <v>24</v>
      </c>
      <c r="D2775" s="148">
        <v>9.1</v>
      </c>
      <c r="E2775" s="148">
        <v>21</v>
      </c>
      <c r="F2775" s="148">
        <v>30.1</v>
      </c>
      <c r="G2775" s="125">
        <v>9</v>
      </c>
    </row>
    <row r="2776" spans="1:7" s="125" customFormat="1" ht="30">
      <c r="A2776" s="145" t="s">
        <v>5891</v>
      </c>
      <c r="B2776" s="146" t="s">
        <v>5892</v>
      </c>
      <c r="C2776" s="147" t="s">
        <v>24</v>
      </c>
      <c r="D2776" s="148">
        <v>17.37</v>
      </c>
      <c r="E2776" s="148">
        <v>21</v>
      </c>
      <c r="F2776" s="148">
        <v>38.369999999999997</v>
      </c>
      <c r="G2776" s="125">
        <v>9</v>
      </c>
    </row>
    <row r="2777" spans="1:7" s="125" customFormat="1">
      <c r="A2777" s="145" t="s">
        <v>5893</v>
      </c>
      <c r="B2777" s="146" t="s">
        <v>5894</v>
      </c>
      <c r="C2777" s="147"/>
      <c r="D2777" s="148"/>
      <c r="E2777" s="148"/>
      <c r="F2777" s="148"/>
      <c r="G2777" s="125">
        <v>2</v>
      </c>
    </row>
    <row r="2778" spans="1:7" s="125" customFormat="1">
      <c r="A2778" s="145" t="s">
        <v>5895</v>
      </c>
      <c r="B2778" s="146" t="s">
        <v>5896</v>
      </c>
      <c r="C2778" s="147"/>
      <c r="D2778" s="148"/>
      <c r="E2778" s="148"/>
      <c r="F2778" s="148"/>
      <c r="G2778" s="125">
        <v>5</v>
      </c>
    </row>
    <row r="2779" spans="1:7" s="125" customFormat="1" ht="45">
      <c r="A2779" s="145" t="s">
        <v>5897</v>
      </c>
      <c r="B2779" s="146" t="s">
        <v>5898</v>
      </c>
      <c r="C2779" s="147" t="s">
        <v>24</v>
      </c>
      <c r="D2779" s="148">
        <v>1246.1300000000001</v>
      </c>
      <c r="E2779" s="148">
        <v>58.74</v>
      </c>
      <c r="F2779" s="148">
        <v>1304.8699999999999</v>
      </c>
      <c r="G2779" s="125">
        <v>9</v>
      </c>
    </row>
    <row r="2780" spans="1:7" s="125" customFormat="1" ht="45">
      <c r="A2780" s="145" t="s">
        <v>5899</v>
      </c>
      <c r="B2780" s="146" t="s">
        <v>5900</v>
      </c>
      <c r="C2780" s="147" t="s">
        <v>24</v>
      </c>
      <c r="D2780" s="148">
        <v>1460.65</v>
      </c>
      <c r="E2780" s="148">
        <v>58.74</v>
      </c>
      <c r="F2780" s="148">
        <v>1519.39</v>
      </c>
      <c r="G2780" s="125">
        <v>9</v>
      </c>
    </row>
    <row r="2781" spans="1:7" s="125" customFormat="1">
      <c r="A2781" s="145" t="s">
        <v>5901</v>
      </c>
      <c r="B2781" s="146" t="s">
        <v>5902</v>
      </c>
      <c r="C2781" s="147"/>
      <c r="D2781" s="148"/>
      <c r="E2781" s="148"/>
      <c r="F2781" s="148"/>
      <c r="G2781" s="125">
        <v>5</v>
      </c>
    </row>
    <row r="2782" spans="1:7" s="125" customFormat="1">
      <c r="A2782" s="145" t="s">
        <v>5903</v>
      </c>
      <c r="B2782" s="146" t="s">
        <v>5904</v>
      </c>
      <c r="C2782" s="147" t="s">
        <v>24</v>
      </c>
      <c r="D2782" s="148">
        <v>9.39</v>
      </c>
      <c r="E2782" s="148">
        <v>21</v>
      </c>
      <c r="F2782" s="148">
        <v>30.39</v>
      </c>
      <c r="G2782" s="125">
        <v>9</v>
      </c>
    </row>
    <row r="2783" spans="1:7" s="125" customFormat="1">
      <c r="A2783" s="145" t="s">
        <v>5905</v>
      </c>
      <c r="B2783" s="146" t="s">
        <v>5906</v>
      </c>
      <c r="C2783" s="147" t="s">
        <v>24</v>
      </c>
      <c r="D2783" s="148">
        <v>657.4</v>
      </c>
      <c r="E2783" s="148">
        <v>39.89</v>
      </c>
      <c r="F2783" s="148">
        <v>697.29</v>
      </c>
      <c r="G2783" s="125">
        <v>9</v>
      </c>
    </row>
    <row r="2784" spans="1:7" s="125" customFormat="1">
      <c r="A2784" s="145" t="s">
        <v>5907</v>
      </c>
      <c r="B2784" s="146" t="s">
        <v>5908</v>
      </c>
      <c r="C2784" s="147" t="s">
        <v>24</v>
      </c>
      <c r="D2784" s="148">
        <v>414.68</v>
      </c>
      <c r="E2784" s="148">
        <v>33.619999999999997</v>
      </c>
      <c r="F2784" s="148">
        <v>448.3</v>
      </c>
      <c r="G2784" s="125">
        <v>9</v>
      </c>
    </row>
    <row r="2785" spans="1:7" s="125" customFormat="1">
      <c r="A2785" s="145" t="s">
        <v>5909</v>
      </c>
      <c r="B2785" s="146" t="s">
        <v>5910</v>
      </c>
      <c r="C2785" s="147" t="s">
        <v>24</v>
      </c>
      <c r="D2785" s="148">
        <v>161.97</v>
      </c>
      <c r="E2785" s="148">
        <v>21</v>
      </c>
      <c r="F2785" s="148">
        <v>182.97</v>
      </c>
      <c r="G2785" s="125">
        <v>9</v>
      </c>
    </row>
    <row r="2786" spans="1:7" s="125" customFormat="1">
      <c r="A2786" s="145" t="s">
        <v>5911</v>
      </c>
      <c r="B2786" s="146" t="s">
        <v>5912</v>
      </c>
      <c r="C2786" s="147" t="s">
        <v>24</v>
      </c>
      <c r="D2786" s="148">
        <v>10.9</v>
      </c>
      <c r="E2786" s="148">
        <v>25.18</v>
      </c>
      <c r="F2786" s="148">
        <v>36.08</v>
      </c>
      <c r="G2786" s="125">
        <v>9</v>
      </c>
    </row>
    <row r="2787" spans="1:7" s="125" customFormat="1">
      <c r="A2787" s="145" t="s">
        <v>5913</v>
      </c>
      <c r="B2787" s="146" t="s">
        <v>5914</v>
      </c>
      <c r="C2787" s="147" t="s">
        <v>24</v>
      </c>
      <c r="D2787" s="148">
        <v>77.760000000000005</v>
      </c>
      <c r="E2787" s="148">
        <v>33.619999999999997</v>
      </c>
      <c r="F2787" s="148">
        <v>111.38</v>
      </c>
      <c r="G2787" s="125">
        <v>9</v>
      </c>
    </row>
    <row r="2788" spans="1:7" s="125" customFormat="1" ht="30">
      <c r="A2788" s="145" t="s">
        <v>5915</v>
      </c>
      <c r="B2788" s="146" t="s">
        <v>5916</v>
      </c>
      <c r="C2788" s="147" t="s">
        <v>24</v>
      </c>
      <c r="D2788" s="148">
        <v>2119.75</v>
      </c>
      <c r="E2788" s="148">
        <v>83.98</v>
      </c>
      <c r="F2788" s="148">
        <v>2203.73</v>
      </c>
      <c r="G2788" s="125">
        <v>9</v>
      </c>
    </row>
    <row r="2789" spans="1:7" s="125" customFormat="1">
      <c r="A2789" s="145" t="s">
        <v>5917</v>
      </c>
      <c r="B2789" s="146" t="s">
        <v>5918</v>
      </c>
      <c r="C2789" s="147" t="s">
        <v>24</v>
      </c>
      <c r="D2789" s="148">
        <v>449.92</v>
      </c>
      <c r="E2789" s="148">
        <v>33.619999999999997</v>
      </c>
      <c r="F2789" s="148">
        <v>483.54</v>
      </c>
      <c r="G2789" s="125">
        <v>9</v>
      </c>
    </row>
    <row r="2790" spans="1:7" s="125" customFormat="1">
      <c r="A2790" s="145" t="s">
        <v>5919</v>
      </c>
      <c r="B2790" s="146" t="s">
        <v>5920</v>
      </c>
      <c r="C2790" s="147" t="s">
        <v>24</v>
      </c>
      <c r="D2790" s="148">
        <v>143.55000000000001</v>
      </c>
      <c r="E2790" s="148">
        <v>33.619999999999997</v>
      </c>
      <c r="F2790" s="148">
        <v>177.17</v>
      </c>
      <c r="G2790" s="125">
        <v>9</v>
      </c>
    </row>
    <row r="2791" spans="1:7" s="125" customFormat="1">
      <c r="A2791" s="145" t="s">
        <v>5921</v>
      </c>
      <c r="B2791" s="146" t="s">
        <v>5922</v>
      </c>
      <c r="C2791" s="147"/>
      <c r="D2791" s="148"/>
      <c r="E2791" s="148"/>
      <c r="F2791" s="148"/>
      <c r="G2791" s="125">
        <v>5</v>
      </c>
    </row>
    <row r="2792" spans="1:7" s="125" customFormat="1">
      <c r="A2792" s="145" t="s">
        <v>5923</v>
      </c>
      <c r="B2792" s="146" t="s">
        <v>5924</v>
      </c>
      <c r="C2792" s="147" t="s">
        <v>24</v>
      </c>
      <c r="D2792" s="148">
        <v>16316.08</v>
      </c>
      <c r="E2792" s="148">
        <v>167.96</v>
      </c>
      <c r="F2792" s="148">
        <v>16484.04</v>
      </c>
      <c r="G2792" s="125">
        <v>9</v>
      </c>
    </row>
    <row r="2793" spans="1:7" s="125" customFormat="1">
      <c r="A2793" s="145" t="s">
        <v>5925</v>
      </c>
      <c r="B2793" s="146" t="s">
        <v>5926</v>
      </c>
      <c r="C2793" s="147" t="s">
        <v>24</v>
      </c>
      <c r="D2793" s="148">
        <v>13480.09</v>
      </c>
      <c r="E2793" s="148">
        <v>188.96</v>
      </c>
      <c r="F2793" s="148">
        <v>13669.05</v>
      </c>
      <c r="G2793" s="125">
        <v>9</v>
      </c>
    </row>
    <row r="2794" spans="1:7" s="125" customFormat="1" ht="30">
      <c r="A2794" s="145" t="s">
        <v>5927</v>
      </c>
      <c r="B2794" s="146" t="s">
        <v>5928</v>
      </c>
      <c r="C2794" s="147" t="s">
        <v>24</v>
      </c>
      <c r="D2794" s="148">
        <v>508.54</v>
      </c>
      <c r="E2794" s="148">
        <v>209.95</v>
      </c>
      <c r="F2794" s="148">
        <v>718.49</v>
      </c>
      <c r="G2794" s="125">
        <v>9</v>
      </c>
    </row>
    <row r="2795" spans="1:7" s="125" customFormat="1" ht="30">
      <c r="A2795" s="145" t="s">
        <v>5929</v>
      </c>
      <c r="B2795" s="146" t="s">
        <v>5930</v>
      </c>
      <c r="C2795" s="147" t="s">
        <v>112</v>
      </c>
      <c r="D2795" s="148">
        <v>11712.82</v>
      </c>
      <c r="E2795" s="148">
        <v>4431.2</v>
      </c>
      <c r="F2795" s="148">
        <v>16144.02</v>
      </c>
      <c r="G2795" s="125">
        <v>9</v>
      </c>
    </row>
    <row r="2796" spans="1:7" s="125" customFormat="1" ht="30">
      <c r="A2796" s="145" t="s">
        <v>5931</v>
      </c>
      <c r="B2796" s="146" t="s">
        <v>5932</v>
      </c>
      <c r="C2796" s="147" t="s">
        <v>112</v>
      </c>
      <c r="D2796" s="148">
        <v>24143.47</v>
      </c>
      <c r="E2796" s="148">
        <v>4985.1000000000004</v>
      </c>
      <c r="F2796" s="148">
        <v>29128.57</v>
      </c>
      <c r="G2796" s="125">
        <v>9</v>
      </c>
    </row>
    <row r="2797" spans="1:7" s="125" customFormat="1" ht="30">
      <c r="A2797" s="145" t="s">
        <v>5933</v>
      </c>
      <c r="B2797" s="146" t="s">
        <v>5934</v>
      </c>
      <c r="C2797" s="147" t="s">
        <v>112</v>
      </c>
      <c r="D2797" s="148">
        <v>27306.48</v>
      </c>
      <c r="E2797" s="148">
        <v>5862.22</v>
      </c>
      <c r="F2797" s="148">
        <v>33168.699999999997</v>
      </c>
      <c r="G2797" s="125">
        <v>9</v>
      </c>
    </row>
    <row r="2798" spans="1:7" s="125" customFormat="1" ht="30">
      <c r="A2798" s="145" t="s">
        <v>5935</v>
      </c>
      <c r="B2798" s="146" t="s">
        <v>5936</v>
      </c>
      <c r="C2798" s="147" t="s">
        <v>24</v>
      </c>
      <c r="D2798" s="148">
        <v>1084.19</v>
      </c>
      <c r="E2798" s="148">
        <v>43.69</v>
      </c>
      <c r="F2798" s="148">
        <v>1127.8800000000001</v>
      </c>
      <c r="G2798" s="125">
        <v>9</v>
      </c>
    </row>
    <row r="2799" spans="1:7" s="125" customFormat="1" ht="30">
      <c r="A2799" s="145" t="s">
        <v>5937</v>
      </c>
      <c r="B2799" s="146" t="s">
        <v>5938</v>
      </c>
      <c r="C2799" s="147" t="s">
        <v>24</v>
      </c>
      <c r="D2799" s="148">
        <v>1578.94</v>
      </c>
      <c r="E2799" s="148">
        <v>54.61</v>
      </c>
      <c r="F2799" s="148">
        <v>1633.55</v>
      </c>
      <c r="G2799" s="125">
        <v>9</v>
      </c>
    </row>
    <row r="2800" spans="1:7" s="125" customFormat="1" ht="30">
      <c r="A2800" s="145" t="s">
        <v>5939</v>
      </c>
      <c r="B2800" s="146" t="s">
        <v>5940</v>
      </c>
      <c r="C2800" s="147" t="s">
        <v>24</v>
      </c>
      <c r="D2800" s="148">
        <v>2757.98</v>
      </c>
      <c r="E2800" s="148">
        <v>58.74</v>
      </c>
      <c r="F2800" s="148">
        <v>2816.72</v>
      </c>
      <c r="G2800" s="125">
        <v>9</v>
      </c>
    </row>
    <row r="2801" spans="1:7" s="125" customFormat="1">
      <c r="A2801" s="145" t="s">
        <v>5941</v>
      </c>
      <c r="B2801" s="146" t="s">
        <v>5942</v>
      </c>
      <c r="C2801" s="147"/>
      <c r="D2801" s="148"/>
      <c r="E2801" s="148"/>
      <c r="F2801" s="148"/>
      <c r="G2801" s="125">
        <v>5</v>
      </c>
    </row>
    <row r="2802" spans="1:7" s="125" customFormat="1">
      <c r="A2802" s="145" t="s">
        <v>5943</v>
      </c>
      <c r="B2802" s="146" t="s">
        <v>5944</v>
      </c>
      <c r="C2802" s="147" t="s">
        <v>24</v>
      </c>
      <c r="D2802" s="148">
        <v>204.14</v>
      </c>
      <c r="E2802" s="148">
        <v>33.619999999999997</v>
      </c>
      <c r="F2802" s="148">
        <v>237.76</v>
      </c>
      <c r="G2802" s="125">
        <v>9</v>
      </c>
    </row>
    <row r="2803" spans="1:7" s="125" customFormat="1">
      <c r="A2803" s="145" t="s">
        <v>5945</v>
      </c>
      <c r="B2803" s="146" t="s">
        <v>5946</v>
      </c>
      <c r="C2803" s="147"/>
      <c r="D2803" s="148"/>
      <c r="E2803" s="148"/>
      <c r="F2803" s="148"/>
      <c r="G2803" s="125">
        <v>5</v>
      </c>
    </row>
    <row r="2804" spans="1:7" s="125" customFormat="1">
      <c r="A2804" s="145" t="s">
        <v>5947</v>
      </c>
      <c r="B2804" s="146" t="s">
        <v>5948</v>
      </c>
      <c r="C2804" s="147" t="s">
        <v>24</v>
      </c>
      <c r="D2804" s="148">
        <v>378.91</v>
      </c>
      <c r="E2804" s="148">
        <v>41.99</v>
      </c>
      <c r="F2804" s="148">
        <v>420.9</v>
      </c>
      <c r="G2804" s="125">
        <v>9</v>
      </c>
    </row>
    <row r="2805" spans="1:7" s="125" customFormat="1" ht="30">
      <c r="A2805" s="145" t="s">
        <v>5949</v>
      </c>
      <c r="B2805" s="146" t="s">
        <v>5950</v>
      </c>
      <c r="C2805" s="147" t="s">
        <v>24</v>
      </c>
      <c r="D2805" s="148">
        <v>289.48</v>
      </c>
      <c r="E2805" s="148">
        <v>41.99</v>
      </c>
      <c r="F2805" s="148">
        <v>331.47</v>
      </c>
      <c r="G2805" s="125">
        <v>9</v>
      </c>
    </row>
    <row r="2806" spans="1:7" s="125" customFormat="1">
      <c r="A2806" s="145" t="s">
        <v>5951</v>
      </c>
      <c r="B2806" s="146" t="s">
        <v>5952</v>
      </c>
      <c r="C2806" s="147"/>
      <c r="D2806" s="148"/>
      <c r="E2806" s="148"/>
      <c r="F2806" s="148"/>
      <c r="G2806" s="125">
        <v>5</v>
      </c>
    </row>
    <row r="2807" spans="1:7" s="125" customFormat="1">
      <c r="A2807" s="145" t="s">
        <v>5953</v>
      </c>
      <c r="B2807" s="146" t="s">
        <v>5954</v>
      </c>
      <c r="C2807" s="147" t="s">
        <v>24</v>
      </c>
      <c r="D2807" s="148">
        <v>33.630000000000003</v>
      </c>
      <c r="E2807" s="148">
        <v>21</v>
      </c>
      <c r="F2807" s="148">
        <v>54.63</v>
      </c>
      <c r="G2807" s="125">
        <v>9</v>
      </c>
    </row>
    <row r="2808" spans="1:7" s="125" customFormat="1">
      <c r="A2808" s="145" t="s">
        <v>5955</v>
      </c>
      <c r="B2808" s="146" t="s">
        <v>5956</v>
      </c>
      <c r="C2808" s="147"/>
      <c r="D2808" s="148"/>
      <c r="E2808" s="148"/>
      <c r="F2808" s="148"/>
      <c r="G2808" s="125">
        <v>5</v>
      </c>
    </row>
    <row r="2809" spans="1:7" s="125" customFormat="1" ht="30">
      <c r="A2809" s="145" t="s">
        <v>5957</v>
      </c>
      <c r="B2809" s="146" t="s">
        <v>5958</v>
      </c>
      <c r="C2809" s="147" t="s">
        <v>112</v>
      </c>
      <c r="D2809" s="148">
        <v>7085.86</v>
      </c>
      <c r="E2809" s="148">
        <v>343.51</v>
      </c>
      <c r="F2809" s="148">
        <v>7429.37</v>
      </c>
      <c r="G2809" s="125">
        <v>9</v>
      </c>
    </row>
    <row r="2810" spans="1:7" s="125" customFormat="1" ht="30">
      <c r="A2810" s="145" t="s">
        <v>5959</v>
      </c>
      <c r="B2810" s="146" t="s">
        <v>5960</v>
      </c>
      <c r="C2810" s="147" t="s">
        <v>112</v>
      </c>
      <c r="D2810" s="148">
        <v>6776.48</v>
      </c>
      <c r="E2810" s="148">
        <v>332.81</v>
      </c>
      <c r="F2810" s="148">
        <v>7109.29</v>
      </c>
      <c r="G2810" s="125">
        <v>9</v>
      </c>
    </row>
    <row r="2811" spans="1:7" s="125" customFormat="1" ht="30">
      <c r="A2811" s="145" t="s">
        <v>5961</v>
      </c>
      <c r="B2811" s="146" t="s">
        <v>5962</v>
      </c>
      <c r="C2811" s="147" t="s">
        <v>112</v>
      </c>
      <c r="D2811" s="148">
        <v>7601.81</v>
      </c>
      <c r="E2811" s="148">
        <v>343.51</v>
      </c>
      <c r="F2811" s="148">
        <v>7945.32</v>
      </c>
      <c r="G2811" s="125">
        <v>9</v>
      </c>
    </row>
    <row r="2812" spans="1:7" s="125" customFormat="1" ht="30">
      <c r="A2812" s="145" t="s">
        <v>5963</v>
      </c>
      <c r="B2812" s="146" t="s">
        <v>5964</v>
      </c>
      <c r="C2812" s="147" t="s">
        <v>112</v>
      </c>
      <c r="D2812" s="148">
        <v>11452.83</v>
      </c>
      <c r="E2812" s="148">
        <v>343.51</v>
      </c>
      <c r="F2812" s="148">
        <v>11796.34</v>
      </c>
      <c r="G2812" s="125">
        <v>9</v>
      </c>
    </row>
    <row r="2813" spans="1:7" s="125" customFormat="1" ht="30">
      <c r="A2813" s="145" t="s">
        <v>5965</v>
      </c>
      <c r="B2813" s="146" t="s">
        <v>5966</v>
      </c>
      <c r="C2813" s="147" t="s">
        <v>112</v>
      </c>
      <c r="D2813" s="148">
        <v>2835.93</v>
      </c>
      <c r="E2813" s="148">
        <v>332.81</v>
      </c>
      <c r="F2813" s="148">
        <v>3168.74</v>
      </c>
      <c r="G2813" s="125">
        <v>9</v>
      </c>
    </row>
    <row r="2814" spans="1:7" s="125" customFormat="1" ht="30">
      <c r="A2814" s="145" t="s">
        <v>5967</v>
      </c>
      <c r="B2814" s="146" t="s">
        <v>5968</v>
      </c>
      <c r="C2814" s="147" t="s">
        <v>112</v>
      </c>
      <c r="D2814" s="148">
        <v>3927.27</v>
      </c>
      <c r="E2814" s="148">
        <v>332.81</v>
      </c>
      <c r="F2814" s="148">
        <v>4260.08</v>
      </c>
      <c r="G2814" s="125">
        <v>9</v>
      </c>
    </row>
    <row r="2815" spans="1:7" s="125" customFormat="1" ht="30">
      <c r="A2815" s="145" t="s">
        <v>5969</v>
      </c>
      <c r="B2815" s="146" t="s">
        <v>5970</v>
      </c>
      <c r="C2815" s="147" t="s">
        <v>112</v>
      </c>
      <c r="D2815" s="148">
        <v>5544.93</v>
      </c>
      <c r="E2815" s="148">
        <v>343.51</v>
      </c>
      <c r="F2815" s="148">
        <v>5888.44</v>
      </c>
      <c r="G2815" s="125">
        <v>9</v>
      </c>
    </row>
    <row r="2816" spans="1:7" s="125" customFormat="1" ht="30">
      <c r="A2816" s="145" t="s">
        <v>5971</v>
      </c>
      <c r="B2816" s="146" t="s">
        <v>5972</v>
      </c>
      <c r="C2816" s="147" t="s">
        <v>112</v>
      </c>
      <c r="D2816" s="148">
        <v>6487.1</v>
      </c>
      <c r="E2816" s="148">
        <v>343.51</v>
      </c>
      <c r="F2816" s="148">
        <v>6830.61</v>
      </c>
      <c r="G2816" s="125">
        <v>9</v>
      </c>
    </row>
    <row r="2817" spans="1:7" s="125" customFormat="1" ht="30">
      <c r="A2817" s="145" t="s">
        <v>5973</v>
      </c>
      <c r="B2817" s="146" t="s">
        <v>5974</v>
      </c>
      <c r="C2817" s="147" t="s">
        <v>112</v>
      </c>
      <c r="D2817" s="148">
        <v>6568.41</v>
      </c>
      <c r="E2817" s="148">
        <v>343.51</v>
      </c>
      <c r="F2817" s="148">
        <v>6911.92</v>
      </c>
      <c r="G2817" s="125">
        <v>9</v>
      </c>
    </row>
    <row r="2818" spans="1:7" s="125" customFormat="1" ht="30">
      <c r="A2818" s="145" t="s">
        <v>5975</v>
      </c>
      <c r="B2818" s="146" t="s">
        <v>5976</v>
      </c>
      <c r="C2818" s="147" t="s">
        <v>112</v>
      </c>
      <c r="D2818" s="148">
        <v>9564.9699999999993</v>
      </c>
      <c r="E2818" s="148">
        <v>343.51</v>
      </c>
      <c r="F2818" s="148">
        <v>9908.48</v>
      </c>
      <c r="G2818" s="125">
        <v>9</v>
      </c>
    </row>
    <row r="2819" spans="1:7" s="125" customFormat="1">
      <c r="A2819" s="145" t="s">
        <v>5977</v>
      </c>
      <c r="B2819" s="146" t="s">
        <v>5978</v>
      </c>
      <c r="C2819" s="147"/>
      <c r="D2819" s="148"/>
      <c r="E2819" s="148"/>
      <c r="F2819" s="148"/>
      <c r="G2819" s="125">
        <v>5</v>
      </c>
    </row>
    <row r="2820" spans="1:7" s="125" customFormat="1" ht="30">
      <c r="A2820" s="145" t="s">
        <v>5979</v>
      </c>
      <c r="B2820" s="146" t="s">
        <v>5980</v>
      </c>
      <c r="C2820" s="147" t="s">
        <v>24</v>
      </c>
      <c r="D2820" s="148">
        <v>36238.230000000003</v>
      </c>
      <c r="E2820" s="148">
        <v>779.44</v>
      </c>
      <c r="F2820" s="148">
        <v>37017.67</v>
      </c>
      <c r="G2820" s="125">
        <v>9</v>
      </c>
    </row>
    <row r="2821" spans="1:7" s="125" customFormat="1" ht="30">
      <c r="A2821" s="145" t="s">
        <v>5981</v>
      </c>
      <c r="B2821" s="146" t="s">
        <v>5982</v>
      </c>
      <c r="C2821" s="147" t="s">
        <v>24</v>
      </c>
      <c r="D2821" s="148">
        <v>41889.769999999997</v>
      </c>
      <c r="E2821" s="148">
        <v>779.44</v>
      </c>
      <c r="F2821" s="148">
        <v>42669.21</v>
      </c>
      <c r="G2821" s="125">
        <v>9</v>
      </c>
    </row>
    <row r="2822" spans="1:7" s="125" customFormat="1" ht="30">
      <c r="A2822" s="145" t="s">
        <v>5983</v>
      </c>
      <c r="B2822" s="146" t="s">
        <v>5984</v>
      </c>
      <c r="C2822" s="147" t="s">
        <v>24</v>
      </c>
      <c r="D2822" s="148">
        <v>48400.55</v>
      </c>
      <c r="E2822" s="148">
        <v>779.44</v>
      </c>
      <c r="F2822" s="148">
        <v>49179.99</v>
      </c>
      <c r="G2822" s="125">
        <v>9</v>
      </c>
    </row>
    <row r="2823" spans="1:7" s="125" customFormat="1" ht="30">
      <c r="A2823" s="145" t="s">
        <v>5985</v>
      </c>
      <c r="B2823" s="146" t="s">
        <v>5986</v>
      </c>
      <c r="C2823" s="147" t="s">
        <v>24</v>
      </c>
      <c r="D2823" s="148">
        <v>53936.94</v>
      </c>
      <c r="E2823" s="148">
        <v>779.44</v>
      </c>
      <c r="F2823" s="148">
        <v>54716.38</v>
      </c>
      <c r="G2823" s="125">
        <v>9</v>
      </c>
    </row>
    <row r="2824" spans="1:7" s="125" customFormat="1" ht="30">
      <c r="A2824" s="145" t="s">
        <v>5987</v>
      </c>
      <c r="B2824" s="146" t="s">
        <v>5988</v>
      </c>
      <c r="C2824" s="147" t="s">
        <v>24</v>
      </c>
      <c r="D2824" s="148">
        <v>3484.32</v>
      </c>
      <c r="E2824" s="148">
        <v>682.01</v>
      </c>
      <c r="F2824" s="148">
        <v>4166.33</v>
      </c>
      <c r="G2824" s="125">
        <v>9</v>
      </c>
    </row>
    <row r="2825" spans="1:7" s="125" customFormat="1" ht="30">
      <c r="A2825" s="145" t="s">
        <v>5989</v>
      </c>
      <c r="B2825" s="146" t="s">
        <v>5990</v>
      </c>
      <c r="C2825" s="147" t="s">
        <v>24</v>
      </c>
      <c r="D2825" s="148">
        <v>4504.6099999999997</v>
      </c>
      <c r="E2825" s="148">
        <v>682.01</v>
      </c>
      <c r="F2825" s="148">
        <v>5186.62</v>
      </c>
      <c r="G2825" s="125">
        <v>9</v>
      </c>
    </row>
    <row r="2826" spans="1:7" s="125" customFormat="1" ht="30">
      <c r="A2826" s="145" t="s">
        <v>5991</v>
      </c>
      <c r="B2826" s="146" t="s">
        <v>5992</v>
      </c>
      <c r="C2826" s="147" t="s">
        <v>24</v>
      </c>
      <c r="D2826" s="148">
        <v>6056.92</v>
      </c>
      <c r="E2826" s="148">
        <v>682.01</v>
      </c>
      <c r="F2826" s="148">
        <v>6738.93</v>
      </c>
      <c r="G2826" s="125">
        <v>9</v>
      </c>
    </row>
    <row r="2827" spans="1:7" s="125" customFormat="1" ht="30">
      <c r="A2827" s="145" t="s">
        <v>5993</v>
      </c>
      <c r="B2827" s="146" t="s">
        <v>5994</v>
      </c>
      <c r="C2827" s="147" t="s">
        <v>24</v>
      </c>
      <c r="D2827" s="148">
        <v>3878.83</v>
      </c>
      <c r="E2827" s="148">
        <v>682.01</v>
      </c>
      <c r="F2827" s="148">
        <v>4560.84</v>
      </c>
      <c r="G2827" s="125">
        <v>9</v>
      </c>
    </row>
    <row r="2828" spans="1:7" s="125" customFormat="1" ht="30">
      <c r="A2828" s="145" t="s">
        <v>5995</v>
      </c>
      <c r="B2828" s="146" t="s">
        <v>5996</v>
      </c>
      <c r="C2828" s="147" t="s">
        <v>24</v>
      </c>
      <c r="D2828" s="148">
        <v>4466.3500000000004</v>
      </c>
      <c r="E2828" s="148">
        <v>682.01</v>
      </c>
      <c r="F2828" s="148">
        <v>5148.3599999999997</v>
      </c>
      <c r="G2828" s="125">
        <v>9</v>
      </c>
    </row>
    <row r="2829" spans="1:7" s="125" customFormat="1" ht="30">
      <c r="A2829" s="145" t="s">
        <v>5997</v>
      </c>
      <c r="B2829" s="146" t="s">
        <v>5998</v>
      </c>
      <c r="C2829" s="147" t="s">
        <v>24</v>
      </c>
      <c r="D2829" s="148">
        <v>5302.67</v>
      </c>
      <c r="E2829" s="148">
        <v>682.01</v>
      </c>
      <c r="F2829" s="148">
        <v>5984.68</v>
      </c>
      <c r="G2829" s="125">
        <v>9</v>
      </c>
    </row>
    <row r="2830" spans="1:7" s="125" customFormat="1" ht="30">
      <c r="A2830" s="145" t="s">
        <v>5999</v>
      </c>
      <c r="B2830" s="146" t="s">
        <v>6000</v>
      </c>
      <c r="C2830" s="147" t="s">
        <v>24</v>
      </c>
      <c r="D2830" s="148">
        <v>6141.67</v>
      </c>
      <c r="E2830" s="148">
        <v>682.01</v>
      </c>
      <c r="F2830" s="148">
        <v>6823.68</v>
      </c>
      <c r="G2830" s="125">
        <v>9</v>
      </c>
    </row>
    <row r="2831" spans="1:7" s="125" customFormat="1" ht="30">
      <c r="A2831" s="145" t="s">
        <v>6001</v>
      </c>
      <c r="B2831" s="146" t="s">
        <v>6002</v>
      </c>
      <c r="C2831" s="147" t="s">
        <v>24</v>
      </c>
      <c r="D2831" s="148">
        <v>3579.83</v>
      </c>
      <c r="E2831" s="148">
        <v>682.01</v>
      </c>
      <c r="F2831" s="148">
        <v>4261.84</v>
      </c>
      <c r="G2831" s="125">
        <v>9</v>
      </c>
    </row>
    <row r="2832" spans="1:7" s="125" customFormat="1" ht="30">
      <c r="A2832" s="145" t="s">
        <v>6003</v>
      </c>
      <c r="B2832" s="146" t="s">
        <v>6004</v>
      </c>
      <c r="C2832" s="147" t="s">
        <v>24</v>
      </c>
      <c r="D2832" s="148">
        <v>4067.14</v>
      </c>
      <c r="E2832" s="148">
        <v>682.01</v>
      </c>
      <c r="F2832" s="148">
        <v>4749.1499999999996</v>
      </c>
      <c r="G2832" s="125">
        <v>9</v>
      </c>
    </row>
    <row r="2833" spans="1:7" s="125" customFormat="1" ht="30">
      <c r="A2833" s="145" t="s">
        <v>6005</v>
      </c>
      <c r="B2833" s="146" t="s">
        <v>6006</v>
      </c>
      <c r="C2833" s="147" t="s">
        <v>24</v>
      </c>
      <c r="D2833" s="148">
        <v>4414.43</v>
      </c>
      <c r="E2833" s="148">
        <v>682.01</v>
      </c>
      <c r="F2833" s="148">
        <v>5096.4399999999996</v>
      </c>
      <c r="G2833" s="125">
        <v>9</v>
      </c>
    </row>
    <row r="2834" spans="1:7" s="125" customFormat="1" ht="30">
      <c r="A2834" s="145" t="s">
        <v>6007</v>
      </c>
      <c r="B2834" s="146" t="s">
        <v>6008</v>
      </c>
      <c r="C2834" s="147" t="s">
        <v>24</v>
      </c>
      <c r="D2834" s="148">
        <v>4559.24</v>
      </c>
      <c r="E2834" s="148">
        <v>682.01</v>
      </c>
      <c r="F2834" s="148">
        <v>5241.25</v>
      </c>
      <c r="G2834" s="125">
        <v>9</v>
      </c>
    </row>
    <row r="2835" spans="1:7" s="125" customFormat="1">
      <c r="A2835" s="145" t="s">
        <v>6009</v>
      </c>
      <c r="B2835" s="146" t="s">
        <v>6010</v>
      </c>
      <c r="C2835" s="147"/>
      <c r="D2835" s="148"/>
      <c r="E2835" s="148"/>
      <c r="F2835" s="148"/>
      <c r="G2835" s="125">
        <v>5</v>
      </c>
    </row>
    <row r="2836" spans="1:7" s="125" customFormat="1" ht="30">
      <c r="A2836" s="145" t="s">
        <v>6011</v>
      </c>
      <c r="B2836" s="146" t="s">
        <v>6012</v>
      </c>
      <c r="C2836" s="147" t="s">
        <v>24</v>
      </c>
      <c r="D2836" s="148">
        <v>8239.42</v>
      </c>
      <c r="E2836" s="148">
        <v>234.96</v>
      </c>
      <c r="F2836" s="148">
        <v>8474.3799999999992</v>
      </c>
      <c r="G2836" s="125">
        <v>9</v>
      </c>
    </row>
    <row r="2837" spans="1:7" s="125" customFormat="1" ht="30">
      <c r="A2837" s="145" t="s">
        <v>6013</v>
      </c>
      <c r="B2837" s="146" t="s">
        <v>6014</v>
      </c>
      <c r="C2837" s="147" t="s">
        <v>24</v>
      </c>
      <c r="D2837" s="148">
        <v>14202.49</v>
      </c>
      <c r="E2837" s="148">
        <v>234.96</v>
      </c>
      <c r="F2837" s="148">
        <v>14437.45</v>
      </c>
      <c r="G2837" s="125">
        <v>9</v>
      </c>
    </row>
    <row r="2838" spans="1:7" s="125" customFormat="1" ht="30">
      <c r="A2838" s="145" t="s">
        <v>6015</v>
      </c>
      <c r="B2838" s="146" t="s">
        <v>6016</v>
      </c>
      <c r="C2838" s="147" t="s">
        <v>24</v>
      </c>
      <c r="D2838" s="148">
        <v>3943.85</v>
      </c>
      <c r="E2838" s="148">
        <v>234.96</v>
      </c>
      <c r="F2838" s="148">
        <v>4178.8100000000004</v>
      </c>
      <c r="G2838" s="125">
        <v>9</v>
      </c>
    </row>
    <row r="2839" spans="1:7" s="125" customFormat="1" ht="30">
      <c r="A2839" s="145" t="s">
        <v>6017</v>
      </c>
      <c r="B2839" s="146" t="s">
        <v>6018</v>
      </c>
      <c r="C2839" s="147" t="s">
        <v>24</v>
      </c>
      <c r="D2839" s="148">
        <v>2086</v>
      </c>
      <c r="E2839" s="148">
        <v>234.96</v>
      </c>
      <c r="F2839" s="148">
        <v>2320.96</v>
      </c>
      <c r="G2839" s="125">
        <v>9</v>
      </c>
    </row>
    <row r="2840" spans="1:7" s="125" customFormat="1" ht="30">
      <c r="A2840" s="145" t="s">
        <v>6019</v>
      </c>
      <c r="B2840" s="146" t="s">
        <v>6020</v>
      </c>
      <c r="C2840" s="147" t="s">
        <v>24</v>
      </c>
      <c r="D2840" s="148">
        <v>35501.99</v>
      </c>
      <c r="E2840" s="148">
        <v>234.96</v>
      </c>
      <c r="F2840" s="148">
        <v>35736.949999999997</v>
      </c>
      <c r="G2840" s="125">
        <v>9</v>
      </c>
    </row>
    <row r="2841" spans="1:7" s="125" customFormat="1" ht="30">
      <c r="A2841" s="145" t="s">
        <v>6021</v>
      </c>
      <c r="B2841" s="146" t="s">
        <v>6022</v>
      </c>
      <c r="C2841" s="147" t="s">
        <v>24</v>
      </c>
      <c r="D2841" s="148">
        <v>2660.66</v>
      </c>
      <c r="E2841" s="148">
        <v>234.96</v>
      </c>
      <c r="F2841" s="148">
        <v>2895.62</v>
      </c>
      <c r="G2841" s="125">
        <v>9</v>
      </c>
    </row>
    <row r="2842" spans="1:7" s="125" customFormat="1" ht="30">
      <c r="A2842" s="145" t="s">
        <v>6023</v>
      </c>
      <c r="B2842" s="146" t="s">
        <v>6024</v>
      </c>
      <c r="C2842" s="147" t="s">
        <v>24</v>
      </c>
      <c r="D2842" s="148">
        <v>8408.02</v>
      </c>
      <c r="E2842" s="148">
        <v>234.96</v>
      </c>
      <c r="F2842" s="148">
        <v>8642.98</v>
      </c>
      <c r="G2842" s="125">
        <v>9</v>
      </c>
    </row>
    <row r="2843" spans="1:7" s="125" customFormat="1" ht="30">
      <c r="A2843" s="145" t="s">
        <v>6025</v>
      </c>
      <c r="B2843" s="146" t="s">
        <v>6026</v>
      </c>
      <c r="C2843" s="147" t="s">
        <v>24</v>
      </c>
      <c r="D2843" s="148">
        <v>3830.58</v>
      </c>
      <c r="E2843" s="148">
        <v>234.96</v>
      </c>
      <c r="F2843" s="148">
        <v>4065.54</v>
      </c>
      <c r="G2843" s="125">
        <v>9</v>
      </c>
    </row>
    <row r="2844" spans="1:7" s="125" customFormat="1" ht="30">
      <c r="A2844" s="145" t="s">
        <v>6027</v>
      </c>
      <c r="B2844" s="146" t="s">
        <v>6028</v>
      </c>
      <c r="C2844" s="147" t="s">
        <v>24</v>
      </c>
      <c r="D2844" s="148">
        <v>14927.61</v>
      </c>
      <c r="E2844" s="148">
        <v>234.96</v>
      </c>
      <c r="F2844" s="148">
        <v>15162.57</v>
      </c>
      <c r="G2844" s="125">
        <v>9</v>
      </c>
    </row>
    <row r="2845" spans="1:7" s="125" customFormat="1" ht="30">
      <c r="A2845" s="145" t="s">
        <v>6029</v>
      </c>
      <c r="B2845" s="146" t="s">
        <v>6030</v>
      </c>
      <c r="C2845" s="147" t="s">
        <v>24</v>
      </c>
      <c r="D2845" s="148">
        <v>3253.72</v>
      </c>
      <c r="E2845" s="148">
        <v>234.96</v>
      </c>
      <c r="F2845" s="148">
        <v>3488.68</v>
      </c>
      <c r="G2845" s="125">
        <v>9</v>
      </c>
    </row>
    <row r="2846" spans="1:7" s="125" customFormat="1" ht="30">
      <c r="A2846" s="145" t="s">
        <v>6031</v>
      </c>
      <c r="B2846" s="146" t="s">
        <v>6032</v>
      </c>
      <c r="C2846" s="147" t="s">
        <v>24</v>
      </c>
      <c r="D2846" s="148">
        <v>4400.25</v>
      </c>
      <c r="E2846" s="148">
        <v>234.96</v>
      </c>
      <c r="F2846" s="148">
        <v>4635.21</v>
      </c>
      <c r="G2846" s="125">
        <v>9</v>
      </c>
    </row>
    <row r="2847" spans="1:7" s="125" customFormat="1" ht="30">
      <c r="A2847" s="145" t="s">
        <v>6033</v>
      </c>
      <c r="B2847" s="146" t="s">
        <v>6034</v>
      </c>
      <c r="C2847" s="147" t="s">
        <v>24</v>
      </c>
      <c r="D2847" s="148">
        <v>4881.84</v>
      </c>
      <c r="E2847" s="148">
        <v>234.96</v>
      </c>
      <c r="F2847" s="148">
        <v>5116.8</v>
      </c>
      <c r="G2847" s="125">
        <v>9</v>
      </c>
    </row>
    <row r="2848" spans="1:7" s="125" customFormat="1" ht="30">
      <c r="A2848" s="145" t="s">
        <v>6035</v>
      </c>
      <c r="B2848" s="146" t="s">
        <v>6036</v>
      </c>
      <c r="C2848" s="147" t="s">
        <v>24</v>
      </c>
      <c r="D2848" s="148">
        <v>6821.1</v>
      </c>
      <c r="E2848" s="148">
        <v>234.96</v>
      </c>
      <c r="F2848" s="148">
        <v>7056.06</v>
      </c>
      <c r="G2848" s="125">
        <v>9</v>
      </c>
    </row>
    <row r="2849" spans="1:7" s="125" customFormat="1" ht="30">
      <c r="A2849" s="145" t="s">
        <v>77</v>
      </c>
      <c r="B2849" s="146" t="s">
        <v>6037</v>
      </c>
      <c r="C2849" s="147" t="s">
        <v>24</v>
      </c>
      <c r="D2849" s="148">
        <v>5206.37</v>
      </c>
      <c r="E2849" s="148">
        <v>234.96</v>
      </c>
      <c r="F2849" s="148">
        <v>5441.33</v>
      </c>
      <c r="G2849" s="125">
        <v>9</v>
      </c>
    </row>
    <row r="2850" spans="1:7" s="125" customFormat="1" ht="30">
      <c r="A2850" s="145" t="s">
        <v>6038</v>
      </c>
      <c r="B2850" s="146" t="s">
        <v>6039</v>
      </c>
      <c r="C2850" s="147" t="s">
        <v>24</v>
      </c>
      <c r="D2850" s="148">
        <v>1347.8</v>
      </c>
      <c r="E2850" s="148">
        <v>234.96</v>
      </c>
      <c r="F2850" s="148">
        <v>1582.76</v>
      </c>
      <c r="G2850" s="125">
        <v>9</v>
      </c>
    </row>
    <row r="2851" spans="1:7" s="125" customFormat="1" ht="30">
      <c r="A2851" s="145" t="s">
        <v>6040</v>
      </c>
      <c r="B2851" s="146" t="s">
        <v>6041</v>
      </c>
      <c r="C2851" s="147" t="s">
        <v>24</v>
      </c>
      <c r="D2851" s="148">
        <v>1077.23</v>
      </c>
      <c r="E2851" s="148">
        <v>234.96</v>
      </c>
      <c r="F2851" s="148">
        <v>1312.19</v>
      </c>
      <c r="G2851" s="125">
        <v>9</v>
      </c>
    </row>
    <row r="2852" spans="1:7" s="125" customFormat="1" ht="30">
      <c r="A2852" s="145" t="s">
        <v>6042</v>
      </c>
      <c r="B2852" s="146" t="s">
        <v>6043</v>
      </c>
      <c r="C2852" s="147" t="s">
        <v>24</v>
      </c>
      <c r="D2852" s="148">
        <v>14525.92</v>
      </c>
      <c r="E2852" s="148">
        <v>234.96</v>
      </c>
      <c r="F2852" s="148">
        <v>14760.88</v>
      </c>
      <c r="G2852" s="125">
        <v>9</v>
      </c>
    </row>
    <row r="2853" spans="1:7" s="125" customFormat="1" ht="30">
      <c r="A2853" s="145" t="s">
        <v>6044</v>
      </c>
      <c r="B2853" s="146" t="s">
        <v>6045</v>
      </c>
      <c r="C2853" s="147" t="s">
        <v>24</v>
      </c>
      <c r="D2853" s="148">
        <v>10776.55</v>
      </c>
      <c r="E2853" s="148">
        <v>234.96</v>
      </c>
      <c r="F2853" s="148">
        <v>11011.51</v>
      </c>
      <c r="G2853" s="125">
        <v>9</v>
      </c>
    </row>
    <row r="2854" spans="1:7" s="125" customFormat="1" ht="30">
      <c r="A2854" s="145" t="s">
        <v>6046</v>
      </c>
      <c r="B2854" s="146" t="s">
        <v>6047</v>
      </c>
      <c r="C2854" s="147" t="s">
        <v>24</v>
      </c>
      <c r="D2854" s="148">
        <v>1332.83</v>
      </c>
      <c r="E2854" s="148">
        <v>234.96</v>
      </c>
      <c r="F2854" s="148">
        <v>1567.79</v>
      </c>
      <c r="G2854" s="125">
        <v>9</v>
      </c>
    </row>
    <row r="2855" spans="1:7" s="125" customFormat="1" ht="30">
      <c r="A2855" s="145" t="s">
        <v>6048</v>
      </c>
      <c r="B2855" s="146" t="s">
        <v>6049</v>
      </c>
      <c r="C2855" s="147" t="s">
        <v>24</v>
      </c>
      <c r="D2855" s="148">
        <v>24075.15</v>
      </c>
      <c r="E2855" s="148">
        <v>234.96</v>
      </c>
      <c r="F2855" s="148">
        <v>24310.11</v>
      </c>
      <c r="G2855" s="125">
        <v>9</v>
      </c>
    </row>
    <row r="2856" spans="1:7" s="125" customFormat="1" ht="30">
      <c r="A2856" s="145" t="s">
        <v>6050</v>
      </c>
      <c r="B2856" s="146" t="s">
        <v>6051</v>
      </c>
      <c r="C2856" s="147" t="s">
        <v>24</v>
      </c>
      <c r="D2856" s="148">
        <v>29904.42</v>
      </c>
      <c r="E2856" s="148">
        <v>234.96</v>
      </c>
      <c r="F2856" s="148">
        <v>30139.38</v>
      </c>
      <c r="G2856" s="125">
        <v>9</v>
      </c>
    </row>
    <row r="2857" spans="1:7" s="125" customFormat="1" ht="30">
      <c r="A2857" s="145" t="s">
        <v>6052</v>
      </c>
      <c r="B2857" s="146" t="s">
        <v>6053</v>
      </c>
      <c r="C2857" s="147" t="s">
        <v>24</v>
      </c>
      <c r="D2857" s="148">
        <v>1640.22</v>
      </c>
      <c r="E2857" s="148">
        <v>234.96</v>
      </c>
      <c r="F2857" s="148">
        <v>1875.18</v>
      </c>
      <c r="G2857" s="125">
        <v>9</v>
      </c>
    </row>
    <row r="2858" spans="1:7" s="125" customFormat="1" ht="30">
      <c r="A2858" s="145" t="s">
        <v>6054</v>
      </c>
      <c r="B2858" s="146" t="s">
        <v>6055</v>
      </c>
      <c r="C2858" s="147" t="s">
        <v>24</v>
      </c>
      <c r="D2858" s="148">
        <v>2905.66</v>
      </c>
      <c r="E2858" s="148">
        <v>234.96</v>
      </c>
      <c r="F2858" s="148">
        <v>3140.62</v>
      </c>
      <c r="G2858" s="125">
        <v>9</v>
      </c>
    </row>
    <row r="2859" spans="1:7" s="125" customFormat="1">
      <c r="A2859" s="145" t="s">
        <v>6056</v>
      </c>
      <c r="B2859" s="146" t="s">
        <v>6057</v>
      </c>
      <c r="C2859" s="147"/>
      <c r="D2859" s="148"/>
      <c r="E2859" s="148"/>
      <c r="F2859" s="148"/>
      <c r="G2859" s="125">
        <v>5</v>
      </c>
    </row>
    <row r="2860" spans="1:7" s="125" customFormat="1" ht="30">
      <c r="A2860" s="145" t="s">
        <v>6058</v>
      </c>
      <c r="B2860" s="146" t="s">
        <v>6059</v>
      </c>
      <c r="C2860" s="147" t="s">
        <v>24</v>
      </c>
      <c r="D2860" s="148">
        <v>7034.85</v>
      </c>
      <c r="E2860" s="148">
        <v>503.88</v>
      </c>
      <c r="F2860" s="148">
        <v>7538.73</v>
      </c>
      <c r="G2860" s="125">
        <v>9</v>
      </c>
    </row>
    <row r="2861" spans="1:7" s="125" customFormat="1" ht="30">
      <c r="A2861" s="145" t="s">
        <v>6060</v>
      </c>
      <c r="B2861" s="146" t="s">
        <v>6061</v>
      </c>
      <c r="C2861" s="147" t="s">
        <v>24</v>
      </c>
      <c r="D2861" s="148">
        <v>8158.81</v>
      </c>
      <c r="E2861" s="148">
        <v>503.88</v>
      </c>
      <c r="F2861" s="148">
        <v>8662.69</v>
      </c>
      <c r="G2861" s="125">
        <v>9</v>
      </c>
    </row>
    <row r="2862" spans="1:7" s="125" customFormat="1" ht="30">
      <c r="A2862" s="145" t="s">
        <v>6062</v>
      </c>
      <c r="B2862" s="146" t="s">
        <v>6063</v>
      </c>
      <c r="C2862" s="147" t="s">
        <v>24</v>
      </c>
      <c r="D2862" s="148">
        <v>17054.990000000002</v>
      </c>
      <c r="E2862" s="148">
        <v>503.88</v>
      </c>
      <c r="F2862" s="148">
        <v>17558.87</v>
      </c>
      <c r="G2862" s="125">
        <v>9</v>
      </c>
    </row>
    <row r="2863" spans="1:7" s="125" customFormat="1" ht="30">
      <c r="A2863" s="145" t="s">
        <v>6064</v>
      </c>
      <c r="B2863" s="146" t="s">
        <v>6065</v>
      </c>
      <c r="C2863" s="147" t="s">
        <v>24</v>
      </c>
      <c r="D2863" s="148">
        <v>7553.07</v>
      </c>
      <c r="E2863" s="148">
        <v>503.88</v>
      </c>
      <c r="F2863" s="148">
        <v>8056.95</v>
      </c>
      <c r="G2863" s="125">
        <v>9</v>
      </c>
    </row>
    <row r="2864" spans="1:7" s="125" customFormat="1" ht="30">
      <c r="A2864" s="145" t="s">
        <v>6066</v>
      </c>
      <c r="B2864" s="146" t="s">
        <v>6067</v>
      </c>
      <c r="C2864" s="147" t="s">
        <v>24</v>
      </c>
      <c r="D2864" s="148">
        <v>8900.0300000000007</v>
      </c>
      <c r="E2864" s="148">
        <v>503.88</v>
      </c>
      <c r="F2864" s="148">
        <v>9403.91</v>
      </c>
      <c r="G2864" s="125">
        <v>9</v>
      </c>
    </row>
    <row r="2865" spans="1:7" s="125" customFormat="1" ht="30">
      <c r="A2865" s="145" t="s">
        <v>6068</v>
      </c>
      <c r="B2865" s="146" t="s">
        <v>6069</v>
      </c>
      <c r="C2865" s="147" t="s">
        <v>24</v>
      </c>
      <c r="D2865" s="148">
        <v>15279.25</v>
      </c>
      <c r="E2865" s="148">
        <v>503.88</v>
      </c>
      <c r="F2865" s="148">
        <v>15783.13</v>
      </c>
      <c r="G2865" s="125">
        <v>9</v>
      </c>
    </row>
    <row r="2866" spans="1:7" s="125" customFormat="1" ht="45">
      <c r="A2866" s="145" t="s">
        <v>6070</v>
      </c>
      <c r="B2866" s="146" t="s">
        <v>6071</v>
      </c>
      <c r="C2866" s="147" t="s">
        <v>24</v>
      </c>
      <c r="D2866" s="148">
        <v>5200.5</v>
      </c>
      <c r="E2866" s="148">
        <v>335.92</v>
      </c>
      <c r="F2866" s="148">
        <v>5536.42</v>
      </c>
      <c r="G2866" s="125">
        <v>9</v>
      </c>
    </row>
    <row r="2867" spans="1:7" s="125" customFormat="1" ht="45">
      <c r="A2867" s="145" t="s">
        <v>6072</v>
      </c>
      <c r="B2867" s="146" t="s">
        <v>6073</v>
      </c>
      <c r="C2867" s="147" t="s">
        <v>24</v>
      </c>
      <c r="D2867" s="148">
        <v>6994.2</v>
      </c>
      <c r="E2867" s="148">
        <v>335.92</v>
      </c>
      <c r="F2867" s="148">
        <v>7330.12</v>
      </c>
      <c r="G2867" s="125">
        <v>9</v>
      </c>
    </row>
    <row r="2868" spans="1:7" s="125" customFormat="1" ht="30">
      <c r="A2868" s="145" t="s">
        <v>6074</v>
      </c>
      <c r="B2868" s="146" t="s">
        <v>6075</v>
      </c>
      <c r="C2868" s="147" t="s">
        <v>24</v>
      </c>
      <c r="D2868" s="148">
        <v>2124.96</v>
      </c>
      <c r="E2868" s="148">
        <v>335.92</v>
      </c>
      <c r="F2868" s="148">
        <v>2460.88</v>
      </c>
      <c r="G2868" s="125">
        <v>9</v>
      </c>
    </row>
    <row r="2869" spans="1:7" s="125" customFormat="1" ht="30">
      <c r="A2869" s="145" t="s">
        <v>6076</v>
      </c>
      <c r="B2869" s="146" t="s">
        <v>6077</v>
      </c>
      <c r="C2869" s="147" t="s">
        <v>24</v>
      </c>
      <c r="D2869" s="148">
        <v>2672.55</v>
      </c>
      <c r="E2869" s="148">
        <v>335.92</v>
      </c>
      <c r="F2869" s="148">
        <v>3008.47</v>
      </c>
      <c r="G2869" s="125">
        <v>9</v>
      </c>
    </row>
    <row r="2870" spans="1:7" s="125" customFormat="1" ht="30">
      <c r="A2870" s="145" t="s">
        <v>6078</v>
      </c>
      <c r="B2870" s="146" t="s">
        <v>6079</v>
      </c>
      <c r="C2870" s="147" t="s">
        <v>24</v>
      </c>
      <c r="D2870" s="148">
        <v>5610.83</v>
      </c>
      <c r="E2870" s="148">
        <v>335.92</v>
      </c>
      <c r="F2870" s="148">
        <v>5946.75</v>
      </c>
      <c r="G2870" s="125">
        <v>9</v>
      </c>
    </row>
    <row r="2871" spans="1:7" s="125" customFormat="1" ht="30">
      <c r="A2871" s="145" t="s">
        <v>6080</v>
      </c>
      <c r="B2871" s="146" t="s">
        <v>6081</v>
      </c>
      <c r="C2871" s="147" t="s">
        <v>24</v>
      </c>
      <c r="D2871" s="148">
        <v>3644.5</v>
      </c>
      <c r="E2871" s="148">
        <v>335.92</v>
      </c>
      <c r="F2871" s="148">
        <v>3980.42</v>
      </c>
      <c r="G2871" s="125">
        <v>9</v>
      </c>
    </row>
    <row r="2872" spans="1:7" s="125" customFormat="1" ht="30">
      <c r="A2872" s="145" t="s">
        <v>6082</v>
      </c>
      <c r="B2872" s="146" t="s">
        <v>6083</v>
      </c>
      <c r="C2872" s="147" t="s">
        <v>24</v>
      </c>
      <c r="D2872" s="148">
        <v>13589.58</v>
      </c>
      <c r="E2872" s="148">
        <v>335.92</v>
      </c>
      <c r="F2872" s="148">
        <v>13925.5</v>
      </c>
      <c r="G2872" s="125">
        <v>9</v>
      </c>
    </row>
    <row r="2873" spans="1:7" s="125" customFormat="1" ht="30">
      <c r="A2873" s="145" t="s">
        <v>6084</v>
      </c>
      <c r="B2873" s="146" t="s">
        <v>6085</v>
      </c>
      <c r="C2873" s="147" t="s">
        <v>24</v>
      </c>
      <c r="D2873" s="148">
        <v>20782.78</v>
      </c>
      <c r="E2873" s="148">
        <v>335.92</v>
      </c>
      <c r="F2873" s="148">
        <v>21118.7</v>
      </c>
      <c r="G2873" s="125">
        <v>9</v>
      </c>
    </row>
    <row r="2874" spans="1:7" s="125" customFormat="1" ht="45">
      <c r="A2874" s="145" t="s">
        <v>6086</v>
      </c>
      <c r="B2874" s="146" t="s">
        <v>6087</v>
      </c>
      <c r="C2874" s="147" t="s">
        <v>24</v>
      </c>
      <c r="D2874" s="148">
        <v>6657.5</v>
      </c>
      <c r="E2874" s="148">
        <v>335.92</v>
      </c>
      <c r="F2874" s="148">
        <v>6993.42</v>
      </c>
      <c r="G2874" s="125">
        <v>9</v>
      </c>
    </row>
    <row r="2875" spans="1:7" s="125" customFormat="1" ht="30">
      <c r="A2875" s="145" t="s">
        <v>6088</v>
      </c>
      <c r="B2875" s="146" t="s">
        <v>6089</v>
      </c>
      <c r="C2875" s="147" t="s">
        <v>24</v>
      </c>
      <c r="D2875" s="148">
        <v>24189.82</v>
      </c>
      <c r="E2875" s="148">
        <v>335.92</v>
      </c>
      <c r="F2875" s="148">
        <v>24525.74</v>
      </c>
      <c r="G2875" s="125">
        <v>9</v>
      </c>
    </row>
    <row r="2876" spans="1:7" s="125" customFormat="1">
      <c r="A2876" s="145" t="s">
        <v>6090</v>
      </c>
      <c r="B2876" s="146" t="s">
        <v>6091</v>
      </c>
      <c r="C2876" s="147"/>
      <c r="D2876" s="148"/>
      <c r="E2876" s="148"/>
      <c r="F2876" s="148"/>
      <c r="G2876" s="125">
        <v>5</v>
      </c>
    </row>
    <row r="2877" spans="1:7" s="125" customFormat="1">
      <c r="A2877" s="145" t="s">
        <v>6092</v>
      </c>
      <c r="B2877" s="146" t="s">
        <v>6093</v>
      </c>
      <c r="C2877" s="147" t="s">
        <v>24</v>
      </c>
      <c r="D2877" s="148">
        <v>3235.72</v>
      </c>
      <c r="E2877" s="148">
        <v>117.48</v>
      </c>
      <c r="F2877" s="148">
        <v>3353.2</v>
      </c>
      <c r="G2877" s="125">
        <v>9</v>
      </c>
    </row>
    <row r="2878" spans="1:7" s="125" customFormat="1">
      <c r="A2878" s="145" t="s">
        <v>6094</v>
      </c>
      <c r="B2878" s="146" t="s">
        <v>6095</v>
      </c>
      <c r="C2878" s="147"/>
      <c r="D2878" s="148"/>
      <c r="E2878" s="148"/>
      <c r="F2878" s="148"/>
      <c r="G2878" s="125">
        <v>5</v>
      </c>
    </row>
    <row r="2879" spans="1:7" s="125" customFormat="1" ht="30">
      <c r="A2879" s="145" t="s">
        <v>6096</v>
      </c>
      <c r="B2879" s="146" t="s">
        <v>6097</v>
      </c>
      <c r="C2879" s="147" t="s">
        <v>24</v>
      </c>
      <c r="D2879" s="148">
        <v>27.04</v>
      </c>
      <c r="E2879" s="148">
        <v>11.14</v>
      </c>
      <c r="F2879" s="148">
        <v>38.18</v>
      </c>
      <c r="G2879" s="125">
        <v>9</v>
      </c>
    </row>
    <row r="2880" spans="1:7" s="125" customFormat="1">
      <c r="A2880" s="145" t="s">
        <v>6098</v>
      </c>
      <c r="B2880" s="146" t="s">
        <v>6099</v>
      </c>
      <c r="C2880" s="147" t="s">
        <v>24</v>
      </c>
      <c r="D2880" s="148">
        <v>697.4</v>
      </c>
      <c r="E2880" s="148">
        <v>41.99</v>
      </c>
      <c r="F2880" s="148">
        <v>739.39</v>
      </c>
      <c r="G2880" s="125">
        <v>9</v>
      </c>
    </row>
    <row r="2881" spans="1:7" s="125" customFormat="1">
      <c r="A2881" s="145" t="s">
        <v>6100</v>
      </c>
      <c r="B2881" s="146" t="s">
        <v>6101</v>
      </c>
      <c r="C2881" s="147" t="s">
        <v>24</v>
      </c>
      <c r="D2881" s="148">
        <v>325.76</v>
      </c>
      <c r="E2881" s="148">
        <v>21</v>
      </c>
      <c r="F2881" s="148">
        <v>346.76</v>
      </c>
      <c r="G2881" s="125">
        <v>9</v>
      </c>
    </row>
    <row r="2882" spans="1:7" s="125" customFormat="1">
      <c r="A2882" s="145" t="s">
        <v>6102</v>
      </c>
      <c r="B2882" s="146" t="s">
        <v>6103</v>
      </c>
      <c r="C2882" s="147" t="s">
        <v>24</v>
      </c>
      <c r="D2882" s="148">
        <v>615.87</v>
      </c>
      <c r="E2882" s="148">
        <v>21</v>
      </c>
      <c r="F2882" s="148">
        <v>636.87</v>
      </c>
      <c r="G2882" s="125">
        <v>9</v>
      </c>
    </row>
    <row r="2883" spans="1:7" s="125" customFormat="1" ht="30">
      <c r="A2883" s="145" t="s">
        <v>6104</v>
      </c>
      <c r="B2883" s="146" t="s">
        <v>6105</v>
      </c>
      <c r="C2883" s="147" t="s">
        <v>24</v>
      </c>
      <c r="D2883" s="148">
        <v>55.99</v>
      </c>
      <c r="E2883" s="148">
        <v>8.4</v>
      </c>
      <c r="F2883" s="148">
        <v>64.39</v>
      </c>
      <c r="G2883" s="125">
        <v>9</v>
      </c>
    </row>
    <row r="2884" spans="1:7" s="125" customFormat="1" ht="30">
      <c r="A2884" s="145" t="s">
        <v>6106</v>
      </c>
      <c r="B2884" s="146" t="s">
        <v>6107</v>
      </c>
      <c r="C2884" s="147" t="s">
        <v>24</v>
      </c>
      <c r="D2884" s="148">
        <v>534.79999999999995</v>
      </c>
      <c r="E2884" s="148">
        <v>21</v>
      </c>
      <c r="F2884" s="148">
        <v>555.79999999999995</v>
      </c>
      <c r="G2884" s="125">
        <v>9</v>
      </c>
    </row>
    <row r="2885" spans="1:7" s="125" customFormat="1">
      <c r="A2885" s="145" t="s">
        <v>6108</v>
      </c>
      <c r="B2885" s="146" t="s">
        <v>6109</v>
      </c>
      <c r="C2885" s="147"/>
      <c r="D2885" s="148"/>
      <c r="E2885" s="148"/>
      <c r="F2885" s="148"/>
      <c r="G2885" s="125">
        <v>2</v>
      </c>
    </row>
    <row r="2886" spans="1:7" s="125" customFormat="1">
      <c r="A2886" s="145" t="s">
        <v>6110</v>
      </c>
      <c r="B2886" s="146" t="s">
        <v>6111</v>
      </c>
      <c r="C2886" s="147"/>
      <c r="D2886" s="148"/>
      <c r="E2886" s="148"/>
      <c r="F2886" s="148"/>
      <c r="G2886" s="125">
        <v>5</v>
      </c>
    </row>
    <row r="2887" spans="1:7" s="125" customFormat="1">
      <c r="A2887" s="145" t="s">
        <v>6112</v>
      </c>
      <c r="B2887" s="146" t="s">
        <v>6113</v>
      </c>
      <c r="C2887" s="147" t="s">
        <v>24</v>
      </c>
      <c r="D2887" s="148">
        <v>555.04999999999995</v>
      </c>
      <c r="E2887" s="148">
        <v>50.37</v>
      </c>
      <c r="F2887" s="148">
        <v>605.41999999999996</v>
      </c>
      <c r="G2887" s="125">
        <v>9</v>
      </c>
    </row>
    <row r="2888" spans="1:7" s="125" customFormat="1">
      <c r="A2888" s="145" t="s">
        <v>6114</v>
      </c>
      <c r="B2888" s="146" t="s">
        <v>6115</v>
      </c>
      <c r="C2888" s="147" t="s">
        <v>24</v>
      </c>
      <c r="D2888" s="148">
        <v>793.64</v>
      </c>
      <c r="E2888" s="148">
        <v>58.74</v>
      </c>
      <c r="F2888" s="148">
        <v>852.38</v>
      </c>
      <c r="G2888" s="125">
        <v>9</v>
      </c>
    </row>
    <row r="2889" spans="1:7" s="125" customFormat="1">
      <c r="A2889" s="145" t="s">
        <v>6116</v>
      </c>
      <c r="B2889" s="146" t="s">
        <v>6117</v>
      </c>
      <c r="C2889" s="147" t="s">
        <v>24</v>
      </c>
      <c r="D2889" s="148">
        <v>238.38</v>
      </c>
      <c r="E2889" s="148">
        <v>50.37</v>
      </c>
      <c r="F2889" s="148">
        <v>288.75</v>
      </c>
      <c r="G2889" s="125">
        <v>9</v>
      </c>
    </row>
    <row r="2890" spans="1:7" s="125" customFormat="1">
      <c r="A2890" s="145" t="s">
        <v>6118</v>
      </c>
      <c r="B2890" s="146" t="s">
        <v>6119</v>
      </c>
      <c r="C2890" s="147" t="s">
        <v>24</v>
      </c>
      <c r="D2890" s="148">
        <v>422.45</v>
      </c>
      <c r="E2890" s="148">
        <v>50.37</v>
      </c>
      <c r="F2890" s="148">
        <v>472.82</v>
      </c>
      <c r="G2890" s="125">
        <v>9</v>
      </c>
    </row>
    <row r="2891" spans="1:7" s="125" customFormat="1">
      <c r="A2891" s="145" t="s">
        <v>6120</v>
      </c>
      <c r="B2891" s="146" t="s">
        <v>6121</v>
      </c>
      <c r="C2891" s="147" t="s">
        <v>24</v>
      </c>
      <c r="D2891" s="148">
        <v>77.650000000000006</v>
      </c>
      <c r="E2891" s="148">
        <v>58.74</v>
      </c>
      <c r="F2891" s="148">
        <v>136.38999999999999</v>
      </c>
      <c r="G2891" s="125">
        <v>9</v>
      </c>
    </row>
    <row r="2892" spans="1:7" s="125" customFormat="1">
      <c r="A2892" s="145" t="s">
        <v>6122</v>
      </c>
      <c r="B2892" s="146" t="s">
        <v>6123</v>
      </c>
      <c r="C2892" s="147" t="s">
        <v>24</v>
      </c>
      <c r="D2892" s="148">
        <v>209.11</v>
      </c>
      <c r="E2892" s="148">
        <v>58.74</v>
      </c>
      <c r="F2892" s="148">
        <v>267.85000000000002</v>
      </c>
      <c r="G2892" s="125">
        <v>9</v>
      </c>
    </row>
    <row r="2893" spans="1:7" s="125" customFormat="1">
      <c r="A2893" s="145" t="s">
        <v>6124</v>
      </c>
      <c r="B2893" s="146" t="s">
        <v>6125</v>
      </c>
      <c r="C2893" s="147" t="s">
        <v>24</v>
      </c>
      <c r="D2893" s="148">
        <v>626.5</v>
      </c>
      <c r="E2893" s="148">
        <v>58.74</v>
      </c>
      <c r="F2893" s="148">
        <v>685.24</v>
      </c>
      <c r="G2893" s="125">
        <v>9</v>
      </c>
    </row>
    <row r="2894" spans="1:7" s="125" customFormat="1">
      <c r="A2894" s="145" t="s">
        <v>6126</v>
      </c>
      <c r="B2894" s="146" t="s">
        <v>6127</v>
      </c>
      <c r="C2894" s="147" t="s">
        <v>24</v>
      </c>
      <c r="D2894" s="148">
        <v>37.22</v>
      </c>
      <c r="E2894" s="148">
        <v>21</v>
      </c>
      <c r="F2894" s="148">
        <v>58.22</v>
      </c>
      <c r="G2894" s="125">
        <v>9</v>
      </c>
    </row>
    <row r="2895" spans="1:7" s="125" customFormat="1">
      <c r="A2895" s="145" t="s">
        <v>6128</v>
      </c>
      <c r="B2895" s="146" t="s">
        <v>6129</v>
      </c>
      <c r="C2895" s="147" t="s">
        <v>24</v>
      </c>
      <c r="D2895" s="148">
        <v>391.73</v>
      </c>
      <c r="E2895" s="148">
        <v>58.74</v>
      </c>
      <c r="F2895" s="148">
        <v>450.47</v>
      </c>
      <c r="G2895" s="125">
        <v>9</v>
      </c>
    </row>
    <row r="2896" spans="1:7" s="125" customFormat="1">
      <c r="A2896" s="145" t="s">
        <v>6130</v>
      </c>
      <c r="B2896" s="146" t="s">
        <v>6131</v>
      </c>
      <c r="C2896" s="147" t="s">
        <v>24</v>
      </c>
      <c r="D2896" s="148">
        <v>415.38</v>
      </c>
      <c r="E2896" s="148">
        <v>58.74</v>
      </c>
      <c r="F2896" s="148">
        <v>474.12</v>
      </c>
      <c r="G2896" s="125">
        <v>9</v>
      </c>
    </row>
    <row r="2897" spans="1:7" s="125" customFormat="1">
      <c r="A2897" s="145" t="s">
        <v>6132</v>
      </c>
      <c r="B2897" s="146" t="s">
        <v>6133</v>
      </c>
      <c r="C2897" s="147" t="s">
        <v>24</v>
      </c>
      <c r="D2897" s="148">
        <v>94</v>
      </c>
      <c r="E2897" s="148">
        <v>21</v>
      </c>
      <c r="F2897" s="148">
        <v>115</v>
      </c>
      <c r="G2897" s="125">
        <v>9</v>
      </c>
    </row>
    <row r="2898" spans="1:7" s="125" customFormat="1">
      <c r="A2898" s="145" t="s">
        <v>6134</v>
      </c>
      <c r="B2898" s="146" t="s">
        <v>6135</v>
      </c>
      <c r="C2898" s="147" t="s">
        <v>24</v>
      </c>
      <c r="D2898" s="148">
        <v>629.55999999999995</v>
      </c>
      <c r="E2898" s="148">
        <v>125.97</v>
      </c>
      <c r="F2898" s="148">
        <v>755.53</v>
      </c>
      <c r="G2898" s="125">
        <v>9</v>
      </c>
    </row>
    <row r="2899" spans="1:7" s="125" customFormat="1">
      <c r="A2899" s="145" t="s">
        <v>6136</v>
      </c>
      <c r="B2899" s="146" t="s">
        <v>6137</v>
      </c>
      <c r="C2899" s="147" t="s">
        <v>24</v>
      </c>
      <c r="D2899" s="148">
        <v>495.91</v>
      </c>
      <c r="E2899" s="148">
        <v>125.97</v>
      </c>
      <c r="F2899" s="148">
        <v>621.88</v>
      </c>
      <c r="G2899" s="125">
        <v>9</v>
      </c>
    </row>
    <row r="2900" spans="1:7" s="125" customFormat="1">
      <c r="A2900" s="145" t="s">
        <v>6138</v>
      </c>
      <c r="B2900" s="146" t="s">
        <v>6139</v>
      </c>
      <c r="C2900" s="147" t="s">
        <v>24</v>
      </c>
      <c r="D2900" s="148">
        <v>214.35</v>
      </c>
      <c r="E2900" s="148">
        <v>41.99</v>
      </c>
      <c r="F2900" s="148">
        <v>256.33999999999997</v>
      </c>
      <c r="G2900" s="125">
        <v>9</v>
      </c>
    </row>
    <row r="2901" spans="1:7" s="125" customFormat="1">
      <c r="A2901" s="145" t="s">
        <v>6140</v>
      </c>
      <c r="B2901" s="146" t="s">
        <v>6141</v>
      </c>
      <c r="C2901" s="147" t="s">
        <v>24</v>
      </c>
      <c r="D2901" s="148">
        <v>197.29</v>
      </c>
      <c r="E2901" s="148">
        <v>21</v>
      </c>
      <c r="F2901" s="148">
        <v>218.29</v>
      </c>
      <c r="G2901" s="125">
        <v>9</v>
      </c>
    </row>
    <row r="2902" spans="1:7" s="125" customFormat="1" ht="30">
      <c r="A2902" s="145" t="s">
        <v>6142</v>
      </c>
      <c r="B2902" s="146" t="s">
        <v>6143</v>
      </c>
      <c r="C2902" s="147" t="s">
        <v>24</v>
      </c>
      <c r="D2902" s="148">
        <v>49.57</v>
      </c>
      <c r="E2902" s="148">
        <v>13.86</v>
      </c>
      <c r="F2902" s="148">
        <v>63.43</v>
      </c>
      <c r="G2902" s="125">
        <v>9</v>
      </c>
    </row>
    <row r="2903" spans="1:7" s="125" customFormat="1">
      <c r="A2903" s="145" t="s">
        <v>6144</v>
      </c>
      <c r="B2903" s="146" t="s">
        <v>6145</v>
      </c>
      <c r="C2903" s="147" t="s">
        <v>24</v>
      </c>
      <c r="D2903" s="148">
        <v>490.03</v>
      </c>
      <c r="E2903" s="148">
        <v>125.97</v>
      </c>
      <c r="F2903" s="148">
        <v>616</v>
      </c>
      <c r="G2903" s="125">
        <v>9</v>
      </c>
    </row>
    <row r="2904" spans="1:7" s="125" customFormat="1">
      <c r="A2904" s="145" t="s">
        <v>6146</v>
      </c>
      <c r="B2904" s="146" t="s">
        <v>6147</v>
      </c>
      <c r="C2904" s="147" t="s">
        <v>112</v>
      </c>
      <c r="D2904" s="148">
        <v>618.01</v>
      </c>
      <c r="E2904" s="148">
        <v>50.37</v>
      </c>
      <c r="F2904" s="148">
        <v>668.38</v>
      </c>
      <c r="G2904" s="125">
        <v>9</v>
      </c>
    </row>
    <row r="2905" spans="1:7" s="125" customFormat="1">
      <c r="A2905" s="145" t="s">
        <v>6148</v>
      </c>
      <c r="B2905" s="146" t="s">
        <v>6149</v>
      </c>
      <c r="C2905" s="147" t="s">
        <v>24</v>
      </c>
      <c r="D2905" s="148">
        <v>100.12</v>
      </c>
      <c r="E2905" s="148">
        <v>21</v>
      </c>
      <c r="F2905" s="148">
        <v>121.12</v>
      </c>
      <c r="G2905" s="125">
        <v>9</v>
      </c>
    </row>
    <row r="2906" spans="1:7" s="125" customFormat="1">
      <c r="A2906" s="145" t="s">
        <v>6150</v>
      </c>
      <c r="B2906" s="146" t="s">
        <v>6151</v>
      </c>
      <c r="C2906" s="147"/>
      <c r="D2906" s="148"/>
      <c r="E2906" s="148"/>
      <c r="F2906" s="148"/>
      <c r="G2906" s="125">
        <v>5</v>
      </c>
    </row>
    <row r="2907" spans="1:7" s="125" customFormat="1" ht="30">
      <c r="A2907" s="145" t="s">
        <v>6152</v>
      </c>
      <c r="B2907" s="146" t="s">
        <v>6153</v>
      </c>
      <c r="C2907" s="147" t="s">
        <v>216</v>
      </c>
      <c r="D2907" s="148">
        <v>618.52</v>
      </c>
      <c r="E2907" s="148">
        <v>69.569999999999993</v>
      </c>
      <c r="F2907" s="148">
        <v>688.09</v>
      </c>
      <c r="G2907" s="125">
        <v>9</v>
      </c>
    </row>
    <row r="2908" spans="1:7" s="125" customFormat="1">
      <c r="A2908" s="145" t="s">
        <v>6154</v>
      </c>
      <c r="B2908" s="146" t="s">
        <v>6155</v>
      </c>
      <c r="C2908" s="147" t="s">
        <v>216</v>
      </c>
      <c r="D2908" s="148">
        <v>1002.68</v>
      </c>
      <c r="E2908" s="148">
        <v>74.22</v>
      </c>
      <c r="F2908" s="148">
        <v>1076.9000000000001</v>
      </c>
      <c r="G2908" s="125">
        <v>9</v>
      </c>
    </row>
    <row r="2909" spans="1:7" s="125" customFormat="1" ht="30">
      <c r="A2909" s="145" t="s">
        <v>6156</v>
      </c>
      <c r="B2909" s="146" t="s">
        <v>6157</v>
      </c>
      <c r="C2909" s="147" t="s">
        <v>216</v>
      </c>
      <c r="D2909" s="148">
        <v>1159.23</v>
      </c>
      <c r="E2909" s="148">
        <v>150.36000000000001</v>
      </c>
      <c r="F2909" s="148">
        <v>1309.5899999999999</v>
      </c>
      <c r="G2909" s="125">
        <v>9</v>
      </c>
    </row>
    <row r="2910" spans="1:7" s="125" customFormat="1">
      <c r="A2910" s="145" t="s">
        <v>6158</v>
      </c>
      <c r="B2910" s="146" t="s">
        <v>6159</v>
      </c>
      <c r="C2910" s="147" t="s">
        <v>216</v>
      </c>
      <c r="D2910" s="148">
        <v>2622.1</v>
      </c>
      <c r="E2910" s="148"/>
      <c r="F2910" s="148">
        <v>2622.1</v>
      </c>
      <c r="G2910" s="125">
        <v>9</v>
      </c>
    </row>
    <row r="2911" spans="1:7" s="125" customFormat="1">
      <c r="A2911" s="145" t="s">
        <v>6160</v>
      </c>
      <c r="B2911" s="146" t="s">
        <v>6161</v>
      </c>
      <c r="C2911" s="147"/>
      <c r="D2911" s="148"/>
      <c r="E2911" s="148"/>
      <c r="F2911" s="148"/>
      <c r="G2911" s="125">
        <v>5</v>
      </c>
    </row>
    <row r="2912" spans="1:7" s="125" customFormat="1" ht="30">
      <c r="A2912" s="145" t="s">
        <v>6162</v>
      </c>
      <c r="B2912" s="146" t="s">
        <v>6163</v>
      </c>
      <c r="C2912" s="147" t="s">
        <v>24</v>
      </c>
      <c r="D2912" s="148">
        <v>246.44</v>
      </c>
      <c r="E2912" s="148">
        <v>5.09</v>
      </c>
      <c r="F2912" s="148">
        <v>251.53</v>
      </c>
      <c r="G2912" s="125">
        <v>9</v>
      </c>
    </row>
    <row r="2913" spans="1:7" s="125" customFormat="1">
      <c r="A2913" s="145" t="s">
        <v>6164</v>
      </c>
      <c r="B2913" s="146" t="s">
        <v>6165</v>
      </c>
      <c r="C2913" s="147" t="s">
        <v>24</v>
      </c>
      <c r="D2913" s="148">
        <v>36.97</v>
      </c>
      <c r="E2913" s="148">
        <v>12.25</v>
      </c>
      <c r="F2913" s="148">
        <v>49.22</v>
      </c>
      <c r="G2913" s="125">
        <v>9</v>
      </c>
    </row>
    <row r="2914" spans="1:7" s="125" customFormat="1" ht="30">
      <c r="A2914" s="145" t="s">
        <v>6166</v>
      </c>
      <c r="B2914" s="146" t="s">
        <v>6167</v>
      </c>
      <c r="C2914" s="147" t="s">
        <v>24</v>
      </c>
      <c r="D2914" s="148">
        <v>60.66</v>
      </c>
      <c r="E2914" s="148">
        <v>5.09</v>
      </c>
      <c r="F2914" s="148">
        <v>65.75</v>
      </c>
      <c r="G2914" s="125">
        <v>9</v>
      </c>
    </row>
    <row r="2915" spans="1:7" s="125" customFormat="1">
      <c r="A2915" s="145" t="s">
        <v>6168</v>
      </c>
      <c r="B2915" s="146" t="s">
        <v>6169</v>
      </c>
      <c r="C2915" s="147" t="s">
        <v>24</v>
      </c>
      <c r="D2915" s="148">
        <v>46.84</v>
      </c>
      <c r="E2915" s="148">
        <v>12.25</v>
      </c>
      <c r="F2915" s="148">
        <v>59.09</v>
      </c>
      <c r="G2915" s="125">
        <v>9</v>
      </c>
    </row>
    <row r="2916" spans="1:7" s="125" customFormat="1">
      <c r="A2916" s="145" t="s">
        <v>6170</v>
      </c>
      <c r="B2916" s="146" t="s">
        <v>6171</v>
      </c>
      <c r="C2916" s="147" t="s">
        <v>24</v>
      </c>
      <c r="D2916" s="148">
        <v>92.01</v>
      </c>
      <c r="E2916" s="148">
        <v>5.09</v>
      </c>
      <c r="F2916" s="148">
        <v>97.1</v>
      </c>
      <c r="G2916" s="125">
        <v>9</v>
      </c>
    </row>
    <row r="2917" spans="1:7" s="125" customFormat="1">
      <c r="A2917" s="145" t="s">
        <v>6172</v>
      </c>
      <c r="B2917" s="146" t="s">
        <v>6173</v>
      </c>
      <c r="C2917" s="147" t="s">
        <v>24</v>
      </c>
      <c r="D2917" s="148">
        <v>47.34</v>
      </c>
      <c r="E2917" s="148">
        <v>12.25</v>
      </c>
      <c r="F2917" s="148">
        <v>59.59</v>
      </c>
      <c r="G2917" s="125">
        <v>9</v>
      </c>
    </row>
    <row r="2918" spans="1:7" s="125" customFormat="1">
      <c r="A2918" s="145" t="s">
        <v>6174</v>
      </c>
      <c r="B2918" s="146" t="s">
        <v>6175</v>
      </c>
      <c r="C2918" s="147" t="s">
        <v>24</v>
      </c>
      <c r="D2918" s="148">
        <v>34.590000000000003</v>
      </c>
      <c r="E2918" s="148">
        <v>5.09</v>
      </c>
      <c r="F2918" s="148">
        <v>39.68</v>
      </c>
      <c r="G2918" s="125">
        <v>9</v>
      </c>
    </row>
    <row r="2919" spans="1:7" s="125" customFormat="1">
      <c r="A2919" s="145" t="s">
        <v>6176</v>
      </c>
      <c r="B2919" s="146" t="s">
        <v>6177</v>
      </c>
      <c r="C2919" s="147" t="s">
        <v>24</v>
      </c>
      <c r="D2919" s="148">
        <v>42.07</v>
      </c>
      <c r="E2919" s="148">
        <v>5.09</v>
      </c>
      <c r="F2919" s="148">
        <v>47.16</v>
      </c>
      <c r="G2919" s="125">
        <v>9</v>
      </c>
    </row>
    <row r="2920" spans="1:7" s="125" customFormat="1">
      <c r="A2920" s="145" t="s">
        <v>6178</v>
      </c>
      <c r="B2920" s="146" t="s">
        <v>6179</v>
      </c>
      <c r="C2920" s="147" t="s">
        <v>24</v>
      </c>
      <c r="D2920" s="148">
        <v>58.77</v>
      </c>
      <c r="E2920" s="148">
        <v>5.09</v>
      </c>
      <c r="F2920" s="148">
        <v>63.86</v>
      </c>
      <c r="G2920" s="125">
        <v>9</v>
      </c>
    </row>
    <row r="2921" spans="1:7" s="125" customFormat="1">
      <c r="A2921" s="145" t="s">
        <v>6180</v>
      </c>
      <c r="B2921" s="146" t="s">
        <v>6181</v>
      </c>
      <c r="C2921" s="147" t="s">
        <v>24</v>
      </c>
      <c r="D2921" s="148">
        <v>62.55</v>
      </c>
      <c r="E2921" s="148">
        <v>21</v>
      </c>
      <c r="F2921" s="148">
        <v>83.55</v>
      </c>
      <c r="G2921" s="125">
        <v>9</v>
      </c>
    </row>
    <row r="2922" spans="1:7" s="125" customFormat="1">
      <c r="A2922" s="145" t="s">
        <v>6182</v>
      </c>
      <c r="B2922" s="146" t="s">
        <v>6183</v>
      </c>
      <c r="C2922" s="147" t="s">
        <v>24</v>
      </c>
      <c r="D2922" s="148">
        <v>119.06</v>
      </c>
      <c r="E2922" s="148">
        <v>37.11</v>
      </c>
      <c r="F2922" s="148">
        <v>156.16999999999999</v>
      </c>
      <c r="G2922" s="125">
        <v>9</v>
      </c>
    </row>
    <row r="2923" spans="1:7" s="125" customFormat="1">
      <c r="A2923" s="145" t="s">
        <v>6184</v>
      </c>
      <c r="B2923" s="146" t="s">
        <v>6185</v>
      </c>
      <c r="C2923" s="147" t="s">
        <v>24</v>
      </c>
      <c r="D2923" s="148">
        <v>184.54</v>
      </c>
      <c r="E2923" s="148">
        <v>15.95</v>
      </c>
      <c r="F2923" s="148">
        <v>200.49</v>
      </c>
      <c r="G2923" s="125">
        <v>9</v>
      </c>
    </row>
    <row r="2924" spans="1:7" s="125" customFormat="1">
      <c r="A2924" s="145" t="s">
        <v>6186</v>
      </c>
      <c r="B2924" s="146" t="s">
        <v>6187</v>
      </c>
      <c r="C2924" s="147" t="s">
        <v>24</v>
      </c>
      <c r="D2924" s="148">
        <v>99.53</v>
      </c>
      <c r="E2924" s="148">
        <v>15.95</v>
      </c>
      <c r="F2924" s="148">
        <v>115.48</v>
      </c>
      <c r="G2924" s="125">
        <v>9</v>
      </c>
    </row>
    <row r="2925" spans="1:7" s="125" customFormat="1" ht="30">
      <c r="A2925" s="145" t="s">
        <v>6188</v>
      </c>
      <c r="B2925" s="146" t="s">
        <v>6189</v>
      </c>
      <c r="C2925" s="147" t="s">
        <v>24</v>
      </c>
      <c r="D2925" s="148">
        <v>416.75</v>
      </c>
      <c r="E2925" s="148">
        <v>58.79</v>
      </c>
      <c r="F2925" s="148">
        <v>475.54</v>
      </c>
      <c r="G2925" s="125">
        <v>9</v>
      </c>
    </row>
    <row r="2926" spans="1:7" s="125" customFormat="1">
      <c r="A2926" s="145" t="s">
        <v>6190</v>
      </c>
      <c r="B2926" s="146" t="s">
        <v>6191</v>
      </c>
      <c r="C2926" s="147" t="s">
        <v>24</v>
      </c>
      <c r="D2926" s="148">
        <v>493.36</v>
      </c>
      <c r="E2926" s="148">
        <v>21</v>
      </c>
      <c r="F2926" s="148">
        <v>514.36</v>
      </c>
      <c r="G2926" s="125">
        <v>9</v>
      </c>
    </row>
    <row r="2927" spans="1:7" s="125" customFormat="1" ht="30">
      <c r="A2927" s="145" t="s">
        <v>6192</v>
      </c>
      <c r="B2927" s="146" t="s">
        <v>6193</v>
      </c>
      <c r="C2927" s="147" t="s">
        <v>24</v>
      </c>
      <c r="D2927" s="148">
        <v>30</v>
      </c>
      <c r="E2927" s="148">
        <v>14.69</v>
      </c>
      <c r="F2927" s="148">
        <v>44.69</v>
      </c>
      <c r="G2927" s="125">
        <v>9</v>
      </c>
    </row>
    <row r="2928" spans="1:7" s="125" customFormat="1" ht="30">
      <c r="A2928" s="145" t="s">
        <v>6194</v>
      </c>
      <c r="B2928" s="146" t="s">
        <v>6195</v>
      </c>
      <c r="C2928" s="147" t="s">
        <v>24</v>
      </c>
      <c r="D2928" s="148">
        <v>29.86</v>
      </c>
      <c r="E2928" s="148">
        <v>14.69</v>
      </c>
      <c r="F2928" s="148">
        <v>44.55</v>
      </c>
      <c r="G2928" s="125">
        <v>9</v>
      </c>
    </row>
    <row r="2929" spans="1:7" s="125" customFormat="1" ht="30">
      <c r="A2929" s="145" t="s">
        <v>6196</v>
      </c>
      <c r="B2929" s="146" t="s">
        <v>6197</v>
      </c>
      <c r="C2929" s="147" t="s">
        <v>24</v>
      </c>
      <c r="D2929" s="148">
        <v>37.020000000000003</v>
      </c>
      <c r="E2929" s="148">
        <v>14.69</v>
      </c>
      <c r="F2929" s="148">
        <v>51.71</v>
      </c>
      <c r="G2929" s="125">
        <v>9</v>
      </c>
    </row>
    <row r="2930" spans="1:7" s="125" customFormat="1" ht="30">
      <c r="A2930" s="145" t="s">
        <v>6198</v>
      </c>
      <c r="B2930" s="146" t="s">
        <v>6199</v>
      </c>
      <c r="C2930" s="147" t="s">
        <v>24</v>
      </c>
      <c r="D2930" s="148">
        <v>20.010000000000002</v>
      </c>
      <c r="E2930" s="148">
        <v>14.69</v>
      </c>
      <c r="F2930" s="148">
        <v>34.700000000000003</v>
      </c>
      <c r="G2930" s="125">
        <v>9</v>
      </c>
    </row>
    <row r="2931" spans="1:7" s="125" customFormat="1" ht="30">
      <c r="A2931" s="145" t="s">
        <v>6200</v>
      </c>
      <c r="B2931" s="146" t="s">
        <v>6201</v>
      </c>
      <c r="C2931" s="147" t="s">
        <v>24</v>
      </c>
      <c r="D2931" s="148">
        <v>26.98</v>
      </c>
      <c r="E2931" s="148">
        <v>14.69</v>
      </c>
      <c r="F2931" s="148">
        <v>41.67</v>
      </c>
      <c r="G2931" s="125">
        <v>9</v>
      </c>
    </row>
    <row r="2932" spans="1:7" s="125" customFormat="1" ht="30">
      <c r="A2932" s="145" t="s">
        <v>6202</v>
      </c>
      <c r="B2932" s="146" t="s">
        <v>6203</v>
      </c>
      <c r="C2932" s="147" t="s">
        <v>24</v>
      </c>
      <c r="D2932" s="148">
        <v>28.34</v>
      </c>
      <c r="E2932" s="148">
        <v>14.69</v>
      </c>
      <c r="F2932" s="148">
        <v>43.03</v>
      </c>
      <c r="G2932" s="125">
        <v>9</v>
      </c>
    </row>
    <row r="2933" spans="1:7" s="125" customFormat="1">
      <c r="A2933" s="145" t="s">
        <v>6204</v>
      </c>
      <c r="B2933" s="146" t="s">
        <v>6205</v>
      </c>
      <c r="C2933" s="147" t="s">
        <v>24</v>
      </c>
      <c r="D2933" s="148">
        <v>47.33</v>
      </c>
      <c r="E2933" s="148">
        <v>14.69</v>
      </c>
      <c r="F2933" s="148">
        <v>62.02</v>
      </c>
      <c r="G2933" s="125">
        <v>9</v>
      </c>
    </row>
    <row r="2934" spans="1:7" s="125" customFormat="1" ht="30">
      <c r="A2934" s="145" t="s">
        <v>6206</v>
      </c>
      <c r="B2934" s="146" t="s">
        <v>6207</v>
      </c>
      <c r="C2934" s="147" t="s">
        <v>24</v>
      </c>
      <c r="D2934" s="148">
        <v>74.72</v>
      </c>
      <c r="E2934" s="148">
        <v>14.69</v>
      </c>
      <c r="F2934" s="148">
        <v>89.41</v>
      </c>
      <c r="G2934" s="125">
        <v>9</v>
      </c>
    </row>
    <row r="2935" spans="1:7" s="125" customFormat="1" ht="30">
      <c r="A2935" s="145" t="s">
        <v>6208</v>
      </c>
      <c r="B2935" s="146" t="s">
        <v>6209</v>
      </c>
      <c r="C2935" s="147" t="s">
        <v>24</v>
      </c>
      <c r="D2935" s="148">
        <v>531.95000000000005</v>
      </c>
      <c r="E2935" s="148">
        <v>58.79</v>
      </c>
      <c r="F2935" s="148">
        <v>590.74</v>
      </c>
      <c r="G2935" s="125">
        <v>9</v>
      </c>
    </row>
    <row r="2936" spans="1:7" s="125" customFormat="1">
      <c r="A2936" s="145" t="s">
        <v>6210</v>
      </c>
      <c r="B2936" s="146" t="s">
        <v>6211</v>
      </c>
      <c r="C2936" s="147" t="s">
        <v>24</v>
      </c>
      <c r="D2936" s="148">
        <v>441.59</v>
      </c>
      <c r="E2936" s="148">
        <v>33.58</v>
      </c>
      <c r="F2936" s="148">
        <v>475.17</v>
      </c>
      <c r="G2936" s="125">
        <v>9</v>
      </c>
    </row>
    <row r="2937" spans="1:7" s="125" customFormat="1" ht="30">
      <c r="A2937" s="145" t="s">
        <v>6212</v>
      </c>
      <c r="B2937" s="146" t="s">
        <v>6213</v>
      </c>
      <c r="C2937" s="147" t="s">
        <v>24</v>
      </c>
      <c r="D2937" s="148">
        <v>181.37</v>
      </c>
      <c r="E2937" s="148">
        <v>15.95</v>
      </c>
      <c r="F2937" s="148">
        <v>197.32</v>
      </c>
      <c r="G2937" s="125">
        <v>9</v>
      </c>
    </row>
    <row r="2938" spans="1:7" s="125" customFormat="1" ht="30">
      <c r="A2938" s="145" t="s">
        <v>6214</v>
      </c>
      <c r="B2938" s="146" t="s">
        <v>6215</v>
      </c>
      <c r="C2938" s="147" t="s">
        <v>24</v>
      </c>
      <c r="D2938" s="148">
        <v>56.45</v>
      </c>
      <c r="E2938" s="148">
        <v>14.69</v>
      </c>
      <c r="F2938" s="148">
        <v>71.14</v>
      </c>
      <c r="G2938" s="125">
        <v>9</v>
      </c>
    </row>
    <row r="2939" spans="1:7" s="125" customFormat="1" ht="30">
      <c r="A2939" s="145" t="s">
        <v>6216</v>
      </c>
      <c r="B2939" s="146" t="s">
        <v>6217</v>
      </c>
      <c r="C2939" s="147" t="s">
        <v>24</v>
      </c>
      <c r="D2939" s="148">
        <v>386.3</v>
      </c>
      <c r="E2939" s="148">
        <v>14.69</v>
      </c>
      <c r="F2939" s="148">
        <v>400.99</v>
      </c>
      <c r="G2939" s="125">
        <v>9</v>
      </c>
    </row>
    <row r="2940" spans="1:7" s="125" customFormat="1" ht="30">
      <c r="A2940" s="145" t="s">
        <v>6218</v>
      </c>
      <c r="B2940" s="146" t="s">
        <v>6219</v>
      </c>
      <c r="C2940" s="147" t="s">
        <v>24</v>
      </c>
      <c r="D2940" s="148">
        <v>124.24</v>
      </c>
      <c r="E2940" s="148">
        <v>15.95</v>
      </c>
      <c r="F2940" s="148">
        <v>140.19</v>
      </c>
      <c r="G2940" s="125">
        <v>9</v>
      </c>
    </row>
    <row r="2941" spans="1:7" s="125" customFormat="1">
      <c r="A2941" s="145" t="s">
        <v>6220</v>
      </c>
      <c r="B2941" s="146" t="s">
        <v>6221</v>
      </c>
      <c r="C2941" s="147" t="s">
        <v>112</v>
      </c>
      <c r="D2941" s="148">
        <v>780.86</v>
      </c>
      <c r="E2941" s="148">
        <v>58.11</v>
      </c>
      <c r="F2941" s="148">
        <v>838.97</v>
      </c>
      <c r="G2941" s="125">
        <v>9</v>
      </c>
    </row>
    <row r="2942" spans="1:7" s="125" customFormat="1">
      <c r="A2942" s="145" t="s">
        <v>6222</v>
      </c>
      <c r="B2942" s="146" t="s">
        <v>6223</v>
      </c>
      <c r="C2942" s="147" t="s">
        <v>24</v>
      </c>
      <c r="D2942" s="148">
        <v>3.83</v>
      </c>
      <c r="E2942" s="148">
        <v>14.69</v>
      </c>
      <c r="F2942" s="148">
        <v>18.52</v>
      </c>
      <c r="G2942" s="125">
        <v>9</v>
      </c>
    </row>
    <row r="2943" spans="1:7" s="125" customFormat="1">
      <c r="A2943" s="145" t="s">
        <v>6224</v>
      </c>
      <c r="B2943" s="146" t="s">
        <v>6225</v>
      </c>
      <c r="C2943" s="147" t="s">
        <v>24</v>
      </c>
      <c r="D2943" s="148">
        <v>4.45</v>
      </c>
      <c r="E2943" s="148">
        <v>14.69</v>
      </c>
      <c r="F2943" s="148">
        <v>19.14</v>
      </c>
      <c r="G2943" s="125">
        <v>9</v>
      </c>
    </row>
    <row r="2944" spans="1:7" s="125" customFormat="1" ht="45">
      <c r="A2944" s="145" t="s">
        <v>6226</v>
      </c>
      <c r="B2944" s="146" t="s">
        <v>6227</v>
      </c>
      <c r="C2944" s="147" t="s">
        <v>24</v>
      </c>
      <c r="D2944" s="148">
        <v>680.32</v>
      </c>
      <c r="E2944" s="148">
        <v>15.95</v>
      </c>
      <c r="F2944" s="148">
        <v>696.27</v>
      </c>
      <c r="G2944" s="125">
        <v>9</v>
      </c>
    </row>
    <row r="2945" spans="1:7" s="125" customFormat="1" ht="30">
      <c r="A2945" s="145" t="s">
        <v>6228</v>
      </c>
      <c r="B2945" s="146" t="s">
        <v>6229</v>
      </c>
      <c r="C2945" s="147" t="s">
        <v>24</v>
      </c>
      <c r="D2945" s="148">
        <v>727.68</v>
      </c>
      <c r="E2945" s="148">
        <v>58.79</v>
      </c>
      <c r="F2945" s="148">
        <v>786.47</v>
      </c>
      <c r="G2945" s="125">
        <v>9</v>
      </c>
    </row>
    <row r="2946" spans="1:7" s="125" customFormat="1" ht="30">
      <c r="A2946" s="145" t="s">
        <v>6230</v>
      </c>
      <c r="B2946" s="146" t="s">
        <v>6231</v>
      </c>
      <c r="C2946" s="147" t="s">
        <v>24</v>
      </c>
      <c r="D2946" s="148">
        <v>1491.45</v>
      </c>
      <c r="E2946" s="148">
        <v>58.79</v>
      </c>
      <c r="F2946" s="148">
        <v>1550.24</v>
      </c>
      <c r="G2946" s="125">
        <v>9</v>
      </c>
    </row>
    <row r="2947" spans="1:7" s="125" customFormat="1">
      <c r="A2947" s="145" t="s">
        <v>6232</v>
      </c>
      <c r="B2947" s="146" t="s">
        <v>6233</v>
      </c>
      <c r="C2947" s="147" t="s">
        <v>24</v>
      </c>
      <c r="D2947" s="148">
        <v>1101.4000000000001</v>
      </c>
      <c r="E2947" s="148">
        <v>5.09</v>
      </c>
      <c r="F2947" s="148">
        <v>1106.49</v>
      </c>
      <c r="G2947" s="125">
        <v>9</v>
      </c>
    </row>
    <row r="2948" spans="1:7" s="125" customFormat="1">
      <c r="A2948" s="145" t="s">
        <v>6234</v>
      </c>
      <c r="B2948" s="146" t="s">
        <v>6235</v>
      </c>
      <c r="C2948" s="147" t="s">
        <v>24</v>
      </c>
      <c r="D2948" s="148">
        <v>424.74</v>
      </c>
      <c r="E2948" s="148">
        <v>21</v>
      </c>
      <c r="F2948" s="148">
        <v>445.74</v>
      </c>
      <c r="G2948" s="125">
        <v>9</v>
      </c>
    </row>
    <row r="2949" spans="1:7" s="125" customFormat="1">
      <c r="A2949" s="145" t="s">
        <v>6236</v>
      </c>
      <c r="B2949" s="146" t="s">
        <v>6237</v>
      </c>
      <c r="C2949" s="147" t="s">
        <v>24</v>
      </c>
      <c r="D2949" s="148">
        <v>46.24</v>
      </c>
      <c r="E2949" s="148">
        <v>25.24</v>
      </c>
      <c r="F2949" s="148">
        <v>71.48</v>
      </c>
      <c r="G2949" s="125">
        <v>9</v>
      </c>
    </row>
    <row r="2950" spans="1:7" s="125" customFormat="1" ht="30">
      <c r="A2950" s="145" t="s">
        <v>6238</v>
      </c>
      <c r="B2950" s="146" t="s">
        <v>6239</v>
      </c>
      <c r="C2950" s="147" t="s">
        <v>24</v>
      </c>
      <c r="D2950" s="148">
        <v>260.69</v>
      </c>
      <c r="E2950" s="148">
        <v>21</v>
      </c>
      <c r="F2950" s="148">
        <v>281.69</v>
      </c>
      <c r="G2950" s="125">
        <v>9</v>
      </c>
    </row>
    <row r="2951" spans="1:7" s="125" customFormat="1" ht="30">
      <c r="A2951" s="145" t="s">
        <v>6240</v>
      </c>
      <c r="B2951" s="146" t="s">
        <v>6241</v>
      </c>
      <c r="C2951" s="147" t="s">
        <v>24</v>
      </c>
      <c r="D2951" s="148">
        <v>454.42</v>
      </c>
      <c r="E2951" s="148">
        <v>21</v>
      </c>
      <c r="F2951" s="148">
        <v>475.42</v>
      </c>
      <c r="G2951" s="125">
        <v>9</v>
      </c>
    </row>
    <row r="2952" spans="1:7" s="125" customFormat="1">
      <c r="A2952" s="145" t="s">
        <v>6242</v>
      </c>
      <c r="B2952" s="146" t="s">
        <v>6243</v>
      </c>
      <c r="C2952" s="147"/>
      <c r="D2952" s="148"/>
      <c r="E2952" s="148"/>
      <c r="F2952" s="148"/>
      <c r="G2952" s="125">
        <v>5</v>
      </c>
    </row>
    <row r="2953" spans="1:7" s="125" customFormat="1">
      <c r="A2953" s="145" t="s">
        <v>6244</v>
      </c>
      <c r="B2953" s="146" t="s">
        <v>6245</v>
      </c>
      <c r="C2953" s="147" t="s">
        <v>216</v>
      </c>
      <c r="D2953" s="148">
        <v>426.8</v>
      </c>
      <c r="E2953" s="148">
        <v>24.12</v>
      </c>
      <c r="F2953" s="148">
        <v>450.92</v>
      </c>
      <c r="G2953" s="125">
        <v>9</v>
      </c>
    </row>
    <row r="2954" spans="1:7" s="125" customFormat="1">
      <c r="A2954" s="145" t="s">
        <v>6246</v>
      </c>
      <c r="B2954" s="146" t="s">
        <v>6247</v>
      </c>
      <c r="C2954" s="147" t="s">
        <v>216</v>
      </c>
      <c r="D2954" s="148">
        <v>214.84</v>
      </c>
      <c r="E2954" s="148">
        <v>74.22</v>
      </c>
      <c r="F2954" s="148">
        <v>289.06</v>
      </c>
      <c r="G2954" s="125">
        <v>9</v>
      </c>
    </row>
    <row r="2955" spans="1:7" s="125" customFormat="1">
      <c r="A2955" s="145" t="s">
        <v>6248</v>
      </c>
      <c r="B2955" s="146" t="s">
        <v>6249</v>
      </c>
      <c r="C2955" s="147" t="s">
        <v>216</v>
      </c>
      <c r="D2955" s="148">
        <v>754.48</v>
      </c>
      <c r="E2955" s="148">
        <v>24.12</v>
      </c>
      <c r="F2955" s="148">
        <v>778.6</v>
      </c>
      <c r="G2955" s="125">
        <v>9</v>
      </c>
    </row>
    <row r="2956" spans="1:7" s="125" customFormat="1">
      <c r="A2956" s="145" t="s">
        <v>6250</v>
      </c>
      <c r="B2956" s="146" t="s">
        <v>6251</v>
      </c>
      <c r="C2956" s="147"/>
      <c r="D2956" s="148"/>
      <c r="E2956" s="148"/>
      <c r="F2956" s="148"/>
      <c r="G2956" s="125">
        <v>5</v>
      </c>
    </row>
    <row r="2957" spans="1:7" s="125" customFormat="1">
      <c r="A2957" s="145" t="s">
        <v>6252</v>
      </c>
      <c r="B2957" s="146" t="s">
        <v>6253</v>
      </c>
      <c r="C2957" s="147" t="s">
        <v>31</v>
      </c>
      <c r="D2957" s="148">
        <v>1176.3900000000001</v>
      </c>
      <c r="E2957" s="148">
        <v>58.74</v>
      </c>
      <c r="F2957" s="148">
        <v>1235.1300000000001</v>
      </c>
      <c r="G2957" s="125">
        <v>9</v>
      </c>
    </row>
    <row r="2958" spans="1:7" s="125" customFormat="1">
      <c r="A2958" s="145" t="s">
        <v>6254</v>
      </c>
      <c r="B2958" s="146" t="s">
        <v>6255</v>
      </c>
      <c r="C2958" s="147" t="s">
        <v>31</v>
      </c>
      <c r="D2958" s="148">
        <v>733.9</v>
      </c>
      <c r="E2958" s="148">
        <v>58.74</v>
      </c>
      <c r="F2958" s="148">
        <v>792.64</v>
      </c>
      <c r="G2958" s="125">
        <v>9</v>
      </c>
    </row>
    <row r="2959" spans="1:7" s="125" customFormat="1">
      <c r="A2959" s="145" t="s">
        <v>6256</v>
      </c>
      <c r="B2959" s="146" t="s">
        <v>6257</v>
      </c>
      <c r="C2959" s="147" t="s">
        <v>24</v>
      </c>
      <c r="D2959" s="148">
        <v>937.28</v>
      </c>
      <c r="E2959" s="148">
        <v>125.97</v>
      </c>
      <c r="F2959" s="148">
        <v>1063.25</v>
      </c>
      <c r="G2959" s="125">
        <v>9</v>
      </c>
    </row>
    <row r="2960" spans="1:7" s="125" customFormat="1">
      <c r="A2960" s="145" t="s">
        <v>6258</v>
      </c>
      <c r="B2960" s="146" t="s">
        <v>6259</v>
      </c>
      <c r="C2960" s="147" t="s">
        <v>24</v>
      </c>
      <c r="D2960" s="148">
        <v>163.63</v>
      </c>
      <c r="E2960" s="148">
        <v>21</v>
      </c>
      <c r="F2960" s="148">
        <v>184.63</v>
      </c>
      <c r="G2960" s="125">
        <v>9</v>
      </c>
    </row>
    <row r="2961" spans="1:7" s="125" customFormat="1">
      <c r="A2961" s="145" t="s">
        <v>6260</v>
      </c>
      <c r="B2961" s="146" t="s">
        <v>6261</v>
      </c>
      <c r="C2961" s="147" t="s">
        <v>24</v>
      </c>
      <c r="D2961" s="148">
        <v>234.96</v>
      </c>
      <c r="E2961" s="148">
        <v>21</v>
      </c>
      <c r="F2961" s="148">
        <v>255.96</v>
      </c>
      <c r="G2961" s="125">
        <v>9</v>
      </c>
    </row>
    <row r="2962" spans="1:7" s="125" customFormat="1">
      <c r="A2962" s="145" t="s">
        <v>6262</v>
      </c>
      <c r="B2962" s="146" t="s">
        <v>6263</v>
      </c>
      <c r="C2962" s="147" t="s">
        <v>24</v>
      </c>
      <c r="D2962" s="148">
        <v>247.97</v>
      </c>
      <c r="E2962" s="148">
        <v>21</v>
      </c>
      <c r="F2962" s="148">
        <v>268.97000000000003</v>
      </c>
      <c r="G2962" s="125">
        <v>9</v>
      </c>
    </row>
    <row r="2963" spans="1:7" s="125" customFormat="1">
      <c r="A2963" s="145" t="s">
        <v>6264</v>
      </c>
      <c r="B2963" s="146" t="s">
        <v>6265</v>
      </c>
      <c r="C2963" s="147" t="s">
        <v>24</v>
      </c>
      <c r="D2963" s="148">
        <v>320.36</v>
      </c>
      <c r="E2963" s="148">
        <v>21</v>
      </c>
      <c r="F2963" s="148">
        <v>341.36</v>
      </c>
      <c r="G2963" s="125">
        <v>9</v>
      </c>
    </row>
    <row r="2964" spans="1:7" s="125" customFormat="1">
      <c r="A2964" s="145" t="s">
        <v>6266</v>
      </c>
      <c r="B2964" s="146" t="s">
        <v>6267</v>
      </c>
      <c r="C2964" s="147" t="s">
        <v>24</v>
      </c>
      <c r="D2964" s="148">
        <v>631.21</v>
      </c>
      <c r="E2964" s="148">
        <v>21</v>
      </c>
      <c r="F2964" s="148">
        <v>652.21</v>
      </c>
      <c r="G2964" s="125">
        <v>9</v>
      </c>
    </row>
    <row r="2965" spans="1:7" s="125" customFormat="1">
      <c r="A2965" s="145" t="s">
        <v>6268</v>
      </c>
      <c r="B2965" s="146" t="s">
        <v>6269</v>
      </c>
      <c r="C2965" s="147" t="s">
        <v>24</v>
      </c>
      <c r="D2965" s="148">
        <v>390.86</v>
      </c>
      <c r="E2965" s="148">
        <v>21</v>
      </c>
      <c r="F2965" s="148">
        <v>411.86</v>
      </c>
      <c r="G2965" s="125">
        <v>9</v>
      </c>
    </row>
    <row r="2966" spans="1:7" s="125" customFormat="1">
      <c r="A2966" s="145" t="s">
        <v>6270</v>
      </c>
      <c r="B2966" s="146" t="s">
        <v>6271</v>
      </c>
      <c r="C2966" s="147" t="s">
        <v>24</v>
      </c>
      <c r="D2966" s="148">
        <v>504.99</v>
      </c>
      <c r="E2966" s="148">
        <v>21</v>
      </c>
      <c r="F2966" s="148">
        <v>525.99</v>
      </c>
      <c r="G2966" s="125">
        <v>9</v>
      </c>
    </row>
    <row r="2967" spans="1:7" s="125" customFormat="1">
      <c r="A2967" s="145" t="s">
        <v>6272</v>
      </c>
      <c r="B2967" s="146" t="s">
        <v>6273</v>
      </c>
      <c r="C2967" s="147" t="s">
        <v>24</v>
      </c>
      <c r="D2967" s="148">
        <v>570.25</v>
      </c>
      <c r="E2967" s="148">
        <v>21</v>
      </c>
      <c r="F2967" s="148">
        <v>591.25</v>
      </c>
      <c r="G2967" s="125">
        <v>9</v>
      </c>
    </row>
    <row r="2968" spans="1:7" s="125" customFormat="1">
      <c r="A2968" s="145" t="s">
        <v>6274</v>
      </c>
      <c r="B2968" s="146" t="s">
        <v>6275</v>
      </c>
      <c r="C2968" s="147" t="s">
        <v>24</v>
      </c>
      <c r="D2968" s="148">
        <v>777.12</v>
      </c>
      <c r="E2968" s="148">
        <v>21</v>
      </c>
      <c r="F2968" s="148">
        <v>798.12</v>
      </c>
      <c r="G2968" s="125">
        <v>9</v>
      </c>
    </row>
    <row r="2969" spans="1:7" s="125" customFormat="1">
      <c r="A2969" s="145" t="s">
        <v>6276</v>
      </c>
      <c r="B2969" s="146" t="s">
        <v>6277</v>
      </c>
      <c r="C2969" s="147" t="s">
        <v>24</v>
      </c>
      <c r="D2969" s="148">
        <v>1089.53</v>
      </c>
      <c r="E2969" s="148">
        <v>21</v>
      </c>
      <c r="F2969" s="148">
        <v>1110.53</v>
      </c>
      <c r="G2969" s="125">
        <v>9</v>
      </c>
    </row>
    <row r="2970" spans="1:7" s="125" customFormat="1">
      <c r="A2970" s="145" t="s">
        <v>6278</v>
      </c>
      <c r="B2970" s="146" t="s">
        <v>6279</v>
      </c>
      <c r="C2970" s="147" t="s">
        <v>24</v>
      </c>
      <c r="D2970" s="148">
        <v>940.39</v>
      </c>
      <c r="E2970" s="148">
        <v>21</v>
      </c>
      <c r="F2970" s="148">
        <v>961.39</v>
      </c>
      <c r="G2970" s="125">
        <v>9</v>
      </c>
    </row>
    <row r="2971" spans="1:7" s="125" customFormat="1">
      <c r="A2971" s="145" t="s">
        <v>6280</v>
      </c>
      <c r="B2971" s="146" t="s">
        <v>6281</v>
      </c>
      <c r="C2971" s="147" t="s">
        <v>24</v>
      </c>
      <c r="D2971" s="148">
        <v>1502.13</v>
      </c>
      <c r="E2971" s="148">
        <v>21</v>
      </c>
      <c r="F2971" s="148">
        <v>1523.13</v>
      </c>
      <c r="G2971" s="125">
        <v>9</v>
      </c>
    </row>
    <row r="2972" spans="1:7" s="125" customFormat="1">
      <c r="A2972" s="145" t="s">
        <v>6282</v>
      </c>
      <c r="B2972" s="146" t="s">
        <v>6283</v>
      </c>
      <c r="C2972" s="147" t="s">
        <v>24</v>
      </c>
      <c r="D2972" s="148">
        <v>4602.54</v>
      </c>
      <c r="E2972" s="148">
        <v>21</v>
      </c>
      <c r="F2972" s="148">
        <v>4623.54</v>
      </c>
      <c r="G2972" s="125">
        <v>9</v>
      </c>
    </row>
    <row r="2973" spans="1:7" s="125" customFormat="1">
      <c r="A2973" s="145" t="s">
        <v>6284</v>
      </c>
      <c r="B2973" s="146" t="s">
        <v>6285</v>
      </c>
      <c r="C2973" s="147" t="s">
        <v>24</v>
      </c>
      <c r="D2973" s="148">
        <v>1879.78</v>
      </c>
      <c r="E2973" s="148">
        <v>21</v>
      </c>
      <c r="F2973" s="148">
        <v>1900.78</v>
      </c>
      <c r="G2973" s="125">
        <v>9</v>
      </c>
    </row>
    <row r="2974" spans="1:7" s="125" customFormat="1">
      <c r="A2974" s="145" t="s">
        <v>6286</v>
      </c>
      <c r="B2974" s="146" t="s">
        <v>6287</v>
      </c>
      <c r="C2974" s="147" t="s">
        <v>24</v>
      </c>
      <c r="D2974" s="148">
        <v>710.38</v>
      </c>
      <c r="E2974" s="148">
        <v>21</v>
      </c>
      <c r="F2974" s="148">
        <v>731.38</v>
      </c>
      <c r="G2974" s="125">
        <v>9</v>
      </c>
    </row>
    <row r="2975" spans="1:7" s="125" customFormat="1">
      <c r="A2975" s="145" t="s">
        <v>6288</v>
      </c>
      <c r="B2975" s="146" t="s">
        <v>6289</v>
      </c>
      <c r="C2975" s="147" t="s">
        <v>24</v>
      </c>
      <c r="D2975" s="148">
        <v>753.31</v>
      </c>
      <c r="E2975" s="148">
        <v>21</v>
      </c>
      <c r="F2975" s="148">
        <v>774.31</v>
      </c>
      <c r="G2975" s="125">
        <v>9</v>
      </c>
    </row>
    <row r="2976" spans="1:7" s="125" customFormat="1">
      <c r="A2976" s="145" t="s">
        <v>6290</v>
      </c>
      <c r="B2976" s="146" t="s">
        <v>6291</v>
      </c>
      <c r="C2976" s="147" t="s">
        <v>24</v>
      </c>
      <c r="D2976" s="148">
        <v>1041.69</v>
      </c>
      <c r="E2976" s="148">
        <v>21</v>
      </c>
      <c r="F2976" s="148">
        <v>1062.69</v>
      </c>
      <c r="G2976" s="125">
        <v>9</v>
      </c>
    </row>
    <row r="2977" spans="1:7" s="125" customFormat="1">
      <c r="A2977" s="145" t="s">
        <v>6292</v>
      </c>
      <c r="B2977" s="146" t="s">
        <v>6293</v>
      </c>
      <c r="C2977" s="147"/>
      <c r="D2977" s="148"/>
      <c r="E2977" s="148"/>
      <c r="F2977" s="148"/>
      <c r="G2977" s="125">
        <v>5</v>
      </c>
    </row>
    <row r="2978" spans="1:7" s="125" customFormat="1">
      <c r="A2978" s="145" t="s">
        <v>6294</v>
      </c>
      <c r="B2978" s="146" t="s">
        <v>6295</v>
      </c>
      <c r="C2978" s="147" t="s">
        <v>24</v>
      </c>
      <c r="D2978" s="148">
        <v>14.75</v>
      </c>
      <c r="E2978" s="148">
        <v>16.8</v>
      </c>
      <c r="F2978" s="148">
        <v>31.55</v>
      </c>
      <c r="G2978" s="125">
        <v>9</v>
      </c>
    </row>
    <row r="2979" spans="1:7" s="125" customFormat="1">
      <c r="A2979" s="145" t="s">
        <v>6296</v>
      </c>
      <c r="B2979" s="146" t="s">
        <v>6297</v>
      </c>
      <c r="C2979" s="147" t="s">
        <v>24</v>
      </c>
      <c r="D2979" s="148">
        <v>0.06</v>
      </c>
      <c r="E2979" s="148">
        <v>21</v>
      </c>
      <c r="F2979" s="148">
        <v>21.06</v>
      </c>
      <c r="G2979" s="125">
        <v>9</v>
      </c>
    </row>
    <row r="2980" spans="1:7" s="125" customFormat="1">
      <c r="A2980" s="145" t="s">
        <v>6298</v>
      </c>
      <c r="B2980" s="146" t="s">
        <v>6299</v>
      </c>
      <c r="C2980" s="147" t="s">
        <v>24</v>
      </c>
      <c r="D2980" s="148">
        <v>7.0000000000000007E-2</v>
      </c>
      <c r="E2980" s="148">
        <v>21</v>
      </c>
      <c r="F2980" s="148">
        <v>21.07</v>
      </c>
      <c r="G2980" s="125">
        <v>9</v>
      </c>
    </row>
    <row r="2981" spans="1:7" s="125" customFormat="1">
      <c r="A2981" s="145" t="s">
        <v>6300</v>
      </c>
      <c r="B2981" s="146" t="s">
        <v>6301</v>
      </c>
      <c r="C2981" s="147" t="s">
        <v>24</v>
      </c>
      <c r="D2981" s="148">
        <v>0.8</v>
      </c>
      <c r="E2981" s="148">
        <v>58.74</v>
      </c>
      <c r="F2981" s="148">
        <v>59.54</v>
      </c>
      <c r="G2981" s="125">
        <v>9</v>
      </c>
    </row>
    <row r="2982" spans="1:7" s="125" customFormat="1">
      <c r="A2982" s="145" t="s">
        <v>6302</v>
      </c>
      <c r="B2982" s="146" t="s">
        <v>6303</v>
      </c>
      <c r="C2982" s="147" t="s">
        <v>24</v>
      </c>
      <c r="D2982" s="148"/>
      <c r="E2982" s="148">
        <v>104.98</v>
      </c>
      <c r="F2982" s="148">
        <v>104.98</v>
      </c>
      <c r="G2982" s="125">
        <v>9</v>
      </c>
    </row>
    <row r="2983" spans="1:7" s="125" customFormat="1">
      <c r="A2983" s="145" t="s">
        <v>6304</v>
      </c>
      <c r="B2983" s="146" t="s">
        <v>6305</v>
      </c>
      <c r="C2983" s="147" t="s">
        <v>24</v>
      </c>
      <c r="D2983" s="148">
        <v>37.770000000000003</v>
      </c>
      <c r="E2983" s="148">
        <v>5.03</v>
      </c>
      <c r="F2983" s="148">
        <v>42.8</v>
      </c>
      <c r="G2983" s="125">
        <v>9</v>
      </c>
    </row>
    <row r="2984" spans="1:7" s="125" customFormat="1">
      <c r="A2984" s="145" t="s">
        <v>6306</v>
      </c>
      <c r="B2984" s="146" t="s">
        <v>6307</v>
      </c>
      <c r="C2984" s="147" t="s">
        <v>24</v>
      </c>
      <c r="D2984" s="148">
        <v>8.35</v>
      </c>
      <c r="E2984" s="148">
        <v>5.03</v>
      </c>
      <c r="F2984" s="148">
        <v>13.38</v>
      </c>
      <c r="G2984" s="125">
        <v>9</v>
      </c>
    </row>
    <row r="2985" spans="1:7" s="125" customFormat="1">
      <c r="A2985" s="145" t="s">
        <v>6308</v>
      </c>
      <c r="B2985" s="146" t="s">
        <v>6309</v>
      </c>
      <c r="C2985" s="147" t="s">
        <v>24</v>
      </c>
      <c r="D2985" s="148">
        <v>122.67</v>
      </c>
      <c r="E2985" s="148">
        <v>2.85</v>
      </c>
      <c r="F2985" s="148">
        <v>125.52</v>
      </c>
      <c r="G2985" s="125">
        <v>9</v>
      </c>
    </row>
    <row r="2986" spans="1:7" s="125" customFormat="1" ht="30">
      <c r="A2986" s="145" t="s">
        <v>6310</v>
      </c>
      <c r="B2986" s="146" t="s">
        <v>6311</v>
      </c>
      <c r="C2986" s="147" t="s">
        <v>24</v>
      </c>
      <c r="D2986" s="148">
        <v>36.909999999999997</v>
      </c>
      <c r="E2986" s="148">
        <v>1.68</v>
      </c>
      <c r="F2986" s="148">
        <v>38.590000000000003</v>
      </c>
      <c r="G2986" s="125">
        <v>9</v>
      </c>
    </row>
    <row r="2987" spans="1:7" s="125" customFormat="1">
      <c r="A2987" s="145" t="s">
        <v>6312</v>
      </c>
      <c r="B2987" s="146" t="s">
        <v>6313</v>
      </c>
      <c r="C2987" s="147" t="s">
        <v>24</v>
      </c>
      <c r="D2987" s="148">
        <v>66.069999999999993</v>
      </c>
      <c r="E2987" s="148">
        <v>5.03</v>
      </c>
      <c r="F2987" s="148">
        <v>71.099999999999994</v>
      </c>
      <c r="G2987" s="125">
        <v>9</v>
      </c>
    </row>
    <row r="2988" spans="1:7" s="125" customFormat="1">
      <c r="A2988" s="145" t="s">
        <v>6314</v>
      </c>
      <c r="B2988" s="146" t="s">
        <v>6315</v>
      </c>
      <c r="C2988" s="147" t="s">
        <v>24</v>
      </c>
      <c r="D2988" s="148">
        <v>54.55</v>
      </c>
      <c r="E2988" s="148">
        <v>2.85</v>
      </c>
      <c r="F2988" s="148">
        <v>57.4</v>
      </c>
      <c r="G2988" s="125">
        <v>9</v>
      </c>
    </row>
    <row r="2989" spans="1:7" s="125" customFormat="1">
      <c r="A2989" s="145" t="s">
        <v>6316</v>
      </c>
      <c r="B2989" s="146" t="s">
        <v>6317</v>
      </c>
      <c r="C2989" s="147" t="s">
        <v>24</v>
      </c>
      <c r="D2989" s="148">
        <v>58.71</v>
      </c>
      <c r="E2989" s="148">
        <v>2.85</v>
      </c>
      <c r="F2989" s="148">
        <v>61.56</v>
      </c>
      <c r="G2989" s="125">
        <v>9</v>
      </c>
    </row>
    <row r="2990" spans="1:7" s="125" customFormat="1">
      <c r="A2990" s="145" t="s">
        <v>6318</v>
      </c>
      <c r="B2990" s="146" t="s">
        <v>6319</v>
      </c>
      <c r="C2990" s="147" t="s">
        <v>24</v>
      </c>
      <c r="D2990" s="148">
        <v>64.52</v>
      </c>
      <c r="E2990" s="148">
        <v>37.799999999999997</v>
      </c>
      <c r="F2990" s="148">
        <v>102.32</v>
      </c>
      <c r="G2990" s="125">
        <v>9</v>
      </c>
    </row>
    <row r="2991" spans="1:7" s="125" customFormat="1">
      <c r="A2991" s="145" t="s">
        <v>6320</v>
      </c>
      <c r="B2991" s="146" t="s">
        <v>6321</v>
      </c>
      <c r="C2991" s="147" t="s">
        <v>24</v>
      </c>
      <c r="D2991" s="148">
        <v>142.54</v>
      </c>
      <c r="E2991" s="148">
        <v>21</v>
      </c>
      <c r="F2991" s="148">
        <v>163.54</v>
      </c>
      <c r="G2991" s="125">
        <v>9</v>
      </c>
    </row>
    <row r="2992" spans="1:7" s="125" customFormat="1">
      <c r="A2992" s="145" t="s">
        <v>6322</v>
      </c>
      <c r="B2992" s="146" t="s">
        <v>6323</v>
      </c>
      <c r="C2992" s="147" t="s">
        <v>24</v>
      </c>
      <c r="D2992" s="148">
        <v>154.30000000000001</v>
      </c>
      <c r="E2992" s="148">
        <v>21</v>
      </c>
      <c r="F2992" s="148">
        <v>175.3</v>
      </c>
      <c r="G2992" s="125">
        <v>9</v>
      </c>
    </row>
    <row r="2993" spans="1:7" s="125" customFormat="1">
      <c r="A2993" s="145" t="s">
        <v>6324</v>
      </c>
      <c r="B2993" s="146" t="s">
        <v>6325</v>
      </c>
      <c r="C2993" s="147" t="s">
        <v>24</v>
      </c>
      <c r="D2993" s="148">
        <v>50.47</v>
      </c>
      <c r="E2993" s="148">
        <v>5.03</v>
      </c>
      <c r="F2993" s="148">
        <v>55.5</v>
      </c>
      <c r="G2993" s="125">
        <v>9</v>
      </c>
    </row>
    <row r="2994" spans="1:7" s="125" customFormat="1">
      <c r="A2994" s="145" t="s">
        <v>6326</v>
      </c>
      <c r="B2994" s="146" t="s">
        <v>6327</v>
      </c>
      <c r="C2994" s="147" t="s">
        <v>24</v>
      </c>
      <c r="D2994" s="148">
        <v>26.94</v>
      </c>
      <c r="E2994" s="148">
        <v>16.8</v>
      </c>
      <c r="F2994" s="148">
        <v>43.74</v>
      </c>
      <c r="G2994" s="125">
        <v>9</v>
      </c>
    </row>
    <row r="2995" spans="1:7" s="125" customFormat="1">
      <c r="A2995" s="145" t="s">
        <v>6328</v>
      </c>
      <c r="B2995" s="146" t="s">
        <v>6329</v>
      </c>
      <c r="C2995" s="147" t="s">
        <v>24</v>
      </c>
      <c r="D2995" s="148">
        <v>14.99</v>
      </c>
      <c r="E2995" s="148">
        <v>16.8</v>
      </c>
      <c r="F2995" s="148">
        <v>31.79</v>
      </c>
      <c r="G2995" s="125">
        <v>9</v>
      </c>
    </row>
    <row r="2996" spans="1:7" s="125" customFormat="1">
      <c r="A2996" s="145" t="s">
        <v>6330</v>
      </c>
      <c r="B2996" s="146" t="s">
        <v>6331</v>
      </c>
      <c r="C2996" s="147" t="s">
        <v>24</v>
      </c>
      <c r="D2996" s="148">
        <v>39.92</v>
      </c>
      <c r="E2996" s="148">
        <v>2.5099999999999998</v>
      </c>
      <c r="F2996" s="148">
        <v>42.43</v>
      </c>
      <c r="G2996" s="125">
        <v>9</v>
      </c>
    </row>
    <row r="2997" spans="1:7" s="125" customFormat="1">
      <c r="A2997" s="145" t="s">
        <v>6332</v>
      </c>
      <c r="B2997" s="146" t="s">
        <v>6333</v>
      </c>
      <c r="C2997" s="147" t="s">
        <v>24</v>
      </c>
      <c r="D2997" s="148">
        <v>7.32</v>
      </c>
      <c r="E2997" s="148">
        <v>7.14</v>
      </c>
      <c r="F2997" s="148">
        <v>14.46</v>
      </c>
      <c r="G2997" s="125">
        <v>9</v>
      </c>
    </row>
    <row r="2998" spans="1:7" s="125" customFormat="1">
      <c r="A2998" s="145" t="s">
        <v>6334</v>
      </c>
      <c r="B2998" s="146" t="s">
        <v>6335</v>
      </c>
      <c r="C2998" s="147" t="s">
        <v>24</v>
      </c>
      <c r="D2998" s="148">
        <v>291.58</v>
      </c>
      <c r="E2998" s="148">
        <v>29.37</v>
      </c>
      <c r="F2998" s="148">
        <v>320.95</v>
      </c>
      <c r="G2998" s="125">
        <v>9</v>
      </c>
    </row>
    <row r="2999" spans="1:7" s="125" customFormat="1">
      <c r="A2999" s="145" t="s">
        <v>6336</v>
      </c>
      <c r="B2999" s="146" t="s">
        <v>6337</v>
      </c>
      <c r="C2999" s="147" t="s">
        <v>24</v>
      </c>
      <c r="D2999" s="148">
        <v>5.17</v>
      </c>
      <c r="E2999" s="148">
        <v>1.68</v>
      </c>
      <c r="F2999" s="148">
        <v>6.85</v>
      </c>
      <c r="G2999" s="125">
        <v>9</v>
      </c>
    </row>
    <row r="3000" spans="1:7" s="125" customFormat="1">
      <c r="A3000" s="145" t="s">
        <v>6338</v>
      </c>
      <c r="B3000" s="146" t="s">
        <v>6339</v>
      </c>
      <c r="C3000" s="147" t="s">
        <v>24</v>
      </c>
      <c r="D3000" s="148">
        <v>54.17</v>
      </c>
      <c r="E3000" s="148">
        <v>1.68</v>
      </c>
      <c r="F3000" s="148">
        <v>55.85</v>
      </c>
      <c r="G3000" s="125">
        <v>9</v>
      </c>
    </row>
    <row r="3001" spans="1:7" s="125" customFormat="1">
      <c r="A3001" s="145" t="s">
        <v>6340</v>
      </c>
      <c r="B3001" s="146" t="s">
        <v>6341</v>
      </c>
      <c r="C3001" s="147" t="s">
        <v>24</v>
      </c>
      <c r="D3001" s="148">
        <v>104.31</v>
      </c>
      <c r="E3001" s="148">
        <v>8.4</v>
      </c>
      <c r="F3001" s="148">
        <v>112.71</v>
      </c>
      <c r="G3001" s="125">
        <v>9</v>
      </c>
    </row>
    <row r="3002" spans="1:7" s="125" customFormat="1">
      <c r="A3002" s="145" t="s">
        <v>6342</v>
      </c>
      <c r="B3002" s="146" t="s">
        <v>6343</v>
      </c>
      <c r="C3002" s="147" t="s">
        <v>24</v>
      </c>
      <c r="D3002" s="148">
        <v>36.22</v>
      </c>
      <c r="E3002" s="148">
        <v>8.4</v>
      </c>
      <c r="F3002" s="148">
        <v>44.62</v>
      </c>
      <c r="G3002" s="125">
        <v>9</v>
      </c>
    </row>
    <row r="3003" spans="1:7" s="125" customFormat="1">
      <c r="A3003" s="145" t="s">
        <v>6344</v>
      </c>
      <c r="B3003" s="146" t="s">
        <v>6345</v>
      </c>
      <c r="C3003" s="147"/>
      <c r="D3003" s="148"/>
      <c r="E3003" s="148"/>
      <c r="F3003" s="148"/>
      <c r="G3003" s="125">
        <v>2</v>
      </c>
    </row>
    <row r="3004" spans="1:7" s="125" customFormat="1">
      <c r="A3004" s="145" t="s">
        <v>6346</v>
      </c>
      <c r="B3004" s="146" t="s">
        <v>6347</v>
      </c>
      <c r="C3004" s="147"/>
      <c r="D3004" s="148"/>
      <c r="E3004" s="148"/>
      <c r="F3004" s="148"/>
      <c r="G3004" s="125">
        <v>5</v>
      </c>
    </row>
    <row r="3005" spans="1:7" s="125" customFormat="1">
      <c r="A3005" s="145" t="s">
        <v>6348</v>
      </c>
      <c r="B3005" s="146" t="s">
        <v>6349</v>
      </c>
      <c r="C3005" s="147" t="s">
        <v>24</v>
      </c>
      <c r="D3005" s="148">
        <v>867.61</v>
      </c>
      <c r="E3005" s="148">
        <v>509.72</v>
      </c>
      <c r="F3005" s="148">
        <v>1377.33</v>
      </c>
      <c r="G3005" s="125">
        <v>9</v>
      </c>
    </row>
    <row r="3006" spans="1:7" s="125" customFormat="1">
      <c r="A3006" s="145" t="s">
        <v>6350</v>
      </c>
      <c r="B3006" s="146" t="s">
        <v>6351</v>
      </c>
      <c r="C3006" s="147" t="s">
        <v>24</v>
      </c>
      <c r="D3006" s="148">
        <v>915.72</v>
      </c>
      <c r="E3006" s="148">
        <v>509.72</v>
      </c>
      <c r="F3006" s="148">
        <v>1425.44</v>
      </c>
      <c r="G3006" s="125">
        <v>9</v>
      </c>
    </row>
    <row r="3007" spans="1:7" s="125" customFormat="1" ht="30">
      <c r="A3007" s="145" t="s">
        <v>6352</v>
      </c>
      <c r="B3007" s="146" t="s">
        <v>6353</v>
      </c>
      <c r="C3007" s="147" t="s">
        <v>24</v>
      </c>
      <c r="D3007" s="148">
        <v>2608.61</v>
      </c>
      <c r="E3007" s="148">
        <v>896.31</v>
      </c>
      <c r="F3007" s="148">
        <v>3504.92</v>
      </c>
      <c r="G3007" s="125">
        <v>9</v>
      </c>
    </row>
    <row r="3008" spans="1:7" s="125" customFormat="1">
      <c r="A3008" s="145" t="s">
        <v>6354</v>
      </c>
      <c r="B3008" s="146" t="s">
        <v>6355</v>
      </c>
      <c r="C3008" s="147" t="s">
        <v>24</v>
      </c>
      <c r="D3008" s="148">
        <v>2809.53</v>
      </c>
      <c r="E3008" s="148">
        <v>896.31</v>
      </c>
      <c r="F3008" s="148">
        <v>3705.84</v>
      </c>
      <c r="G3008" s="125">
        <v>9</v>
      </c>
    </row>
    <row r="3009" spans="1:7" s="125" customFormat="1" ht="30">
      <c r="A3009" s="145" t="s">
        <v>6356</v>
      </c>
      <c r="B3009" s="146" t="s">
        <v>6357</v>
      </c>
      <c r="C3009" s="147" t="s">
        <v>24</v>
      </c>
      <c r="D3009" s="148">
        <v>3120.6</v>
      </c>
      <c r="E3009" s="148">
        <v>896.31</v>
      </c>
      <c r="F3009" s="148">
        <v>4016.91</v>
      </c>
      <c r="G3009" s="125">
        <v>9</v>
      </c>
    </row>
    <row r="3010" spans="1:7" s="125" customFormat="1">
      <c r="A3010" s="145" t="s">
        <v>6358</v>
      </c>
      <c r="B3010" s="146" t="s">
        <v>6359</v>
      </c>
      <c r="C3010" s="147" t="s">
        <v>24</v>
      </c>
      <c r="D3010" s="148">
        <v>3420.35</v>
      </c>
      <c r="E3010" s="148">
        <v>896.31</v>
      </c>
      <c r="F3010" s="148">
        <v>4316.66</v>
      </c>
      <c r="G3010" s="125">
        <v>9</v>
      </c>
    </row>
    <row r="3011" spans="1:7" s="125" customFormat="1">
      <c r="A3011" s="145" t="s">
        <v>6360</v>
      </c>
      <c r="B3011" s="146" t="s">
        <v>6361</v>
      </c>
      <c r="C3011" s="147"/>
      <c r="D3011" s="148"/>
      <c r="E3011" s="148"/>
      <c r="F3011" s="148"/>
      <c r="G3011" s="125">
        <v>5</v>
      </c>
    </row>
    <row r="3012" spans="1:7" s="125" customFormat="1">
      <c r="A3012" s="145" t="s">
        <v>6362</v>
      </c>
      <c r="B3012" s="146" t="s">
        <v>6363</v>
      </c>
      <c r="C3012" s="147" t="s">
        <v>24</v>
      </c>
      <c r="D3012" s="148">
        <v>2057.16</v>
      </c>
      <c r="E3012" s="148">
        <v>645.49</v>
      </c>
      <c r="F3012" s="148">
        <v>2702.65</v>
      </c>
      <c r="G3012" s="125">
        <v>9</v>
      </c>
    </row>
    <row r="3013" spans="1:7" s="125" customFormat="1">
      <c r="A3013" s="145" t="s">
        <v>6364</v>
      </c>
      <c r="B3013" s="146" t="s">
        <v>6365</v>
      </c>
      <c r="C3013" s="147" t="s">
        <v>24</v>
      </c>
      <c r="D3013" s="148">
        <v>4371.26</v>
      </c>
      <c r="E3013" s="148">
        <v>1381.04</v>
      </c>
      <c r="F3013" s="148">
        <v>5752.3</v>
      </c>
      <c r="G3013" s="125">
        <v>9</v>
      </c>
    </row>
    <row r="3014" spans="1:7" s="125" customFormat="1">
      <c r="A3014" s="145" t="s">
        <v>6366</v>
      </c>
      <c r="B3014" s="146" t="s">
        <v>6367</v>
      </c>
      <c r="C3014" s="147" t="s">
        <v>24</v>
      </c>
      <c r="D3014" s="148">
        <v>7302.43</v>
      </c>
      <c r="E3014" s="148">
        <v>1820.49</v>
      </c>
      <c r="F3014" s="148">
        <v>9122.92</v>
      </c>
      <c r="G3014" s="125">
        <v>9</v>
      </c>
    </row>
    <row r="3015" spans="1:7" s="125" customFormat="1">
      <c r="A3015" s="145" t="s">
        <v>6368</v>
      </c>
      <c r="B3015" s="146" t="s">
        <v>6369</v>
      </c>
      <c r="C3015" s="147" t="s">
        <v>24</v>
      </c>
      <c r="D3015" s="148">
        <v>10213.879999999999</v>
      </c>
      <c r="E3015" s="148">
        <v>2207.29</v>
      </c>
      <c r="F3015" s="148">
        <v>12421.17</v>
      </c>
      <c r="G3015" s="125">
        <v>9</v>
      </c>
    </row>
    <row r="3016" spans="1:7" s="125" customFormat="1">
      <c r="A3016" s="145" t="s">
        <v>6370</v>
      </c>
      <c r="B3016" s="146" t="s">
        <v>6371</v>
      </c>
      <c r="C3016" s="147" t="s">
        <v>24</v>
      </c>
      <c r="D3016" s="148">
        <v>649.01</v>
      </c>
      <c r="E3016" s="148">
        <v>440.9</v>
      </c>
      <c r="F3016" s="148">
        <v>1089.9100000000001</v>
      </c>
      <c r="G3016" s="125">
        <v>9</v>
      </c>
    </row>
    <row r="3017" spans="1:7" s="125" customFormat="1">
      <c r="A3017" s="145" t="s">
        <v>6372</v>
      </c>
      <c r="B3017" s="146" t="s">
        <v>6373</v>
      </c>
      <c r="C3017" s="147"/>
      <c r="D3017" s="148"/>
      <c r="E3017" s="148"/>
      <c r="F3017" s="148"/>
      <c r="G3017" s="125">
        <v>5</v>
      </c>
    </row>
    <row r="3018" spans="1:7" s="125" customFormat="1">
      <c r="A3018" s="145" t="s">
        <v>6374</v>
      </c>
      <c r="B3018" s="146" t="s">
        <v>6375</v>
      </c>
      <c r="C3018" s="147" t="s">
        <v>24</v>
      </c>
      <c r="D3018" s="148">
        <v>2352.1999999999998</v>
      </c>
      <c r="E3018" s="148">
        <v>31.49</v>
      </c>
      <c r="F3018" s="148">
        <v>2383.69</v>
      </c>
      <c r="G3018" s="125">
        <v>9</v>
      </c>
    </row>
    <row r="3019" spans="1:7" s="125" customFormat="1">
      <c r="A3019" s="145" t="s">
        <v>6376</v>
      </c>
      <c r="B3019" s="146" t="s">
        <v>6377</v>
      </c>
      <c r="C3019" s="147" t="s">
        <v>24</v>
      </c>
      <c r="D3019" s="148">
        <v>3281.71</v>
      </c>
      <c r="E3019" s="148">
        <v>31.49</v>
      </c>
      <c r="F3019" s="148">
        <v>3313.2</v>
      </c>
      <c r="G3019" s="125">
        <v>9</v>
      </c>
    </row>
    <row r="3020" spans="1:7" s="125" customFormat="1">
      <c r="A3020" s="145" t="s">
        <v>6378</v>
      </c>
      <c r="B3020" s="146" t="s">
        <v>6379</v>
      </c>
      <c r="C3020" s="147" t="s">
        <v>24</v>
      </c>
      <c r="D3020" s="148">
        <v>609.66999999999996</v>
      </c>
      <c r="E3020" s="148">
        <v>50.39</v>
      </c>
      <c r="F3020" s="148">
        <v>660.06</v>
      </c>
      <c r="G3020" s="125">
        <v>9</v>
      </c>
    </row>
    <row r="3021" spans="1:7" s="125" customFormat="1">
      <c r="A3021" s="145" t="s">
        <v>6380</v>
      </c>
      <c r="B3021" s="146" t="s">
        <v>6381</v>
      </c>
      <c r="C3021" s="147" t="s">
        <v>24</v>
      </c>
      <c r="D3021" s="148">
        <v>824.98</v>
      </c>
      <c r="E3021" s="148">
        <v>50.39</v>
      </c>
      <c r="F3021" s="148">
        <v>875.37</v>
      </c>
      <c r="G3021" s="125">
        <v>9</v>
      </c>
    </row>
    <row r="3022" spans="1:7" s="125" customFormat="1">
      <c r="A3022" s="145" t="s">
        <v>6382</v>
      </c>
      <c r="B3022" s="146" t="s">
        <v>6383</v>
      </c>
      <c r="C3022" s="147" t="s">
        <v>24</v>
      </c>
      <c r="D3022" s="148">
        <v>2289.23</v>
      </c>
      <c r="E3022" s="148">
        <v>31.49</v>
      </c>
      <c r="F3022" s="148">
        <v>2320.7199999999998</v>
      </c>
      <c r="G3022" s="125">
        <v>9</v>
      </c>
    </row>
    <row r="3023" spans="1:7" s="125" customFormat="1">
      <c r="A3023" s="145" t="s">
        <v>6384</v>
      </c>
      <c r="B3023" s="146" t="s">
        <v>6385</v>
      </c>
      <c r="C3023" s="147"/>
      <c r="D3023" s="148"/>
      <c r="E3023" s="148"/>
      <c r="F3023" s="148"/>
      <c r="G3023" s="125">
        <v>5</v>
      </c>
    </row>
    <row r="3024" spans="1:7" s="125" customFormat="1">
      <c r="A3024" s="145" t="s">
        <v>6386</v>
      </c>
      <c r="B3024" s="146" t="s">
        <v>6387</v>
      </c>
      <c r="C3024" s="147" t="s">
        <v>24</v>
      </c>
      <c r="D3024" s="148">
        <v>892.75</v>
      </c>
      <c r="E3024" s="148"/>
      <c r="F3024" s="148">
        <v>892.75</v>
      </c>
      <c r="G3024" s="125">
        <v>9</v>
      </c>
    </row>
    <row r="3025" spans="1:7" s="125" customFormat="1">
      <c r="A3025" s="145" t="s">
        <v>6388</v>
      </c>
      <c r="B3025" s="146" t="s">
        <v>6389</v>
      </c>
      <c r="C3025" s="147"/>
      <c r="D3025" s="148"/>
      <c r="E3025" s="148"/>
      <c r="F3025" s="148"/>
      <c r="G3025" s="125">
        <v>2</v>
      </c>
    </row>
    <row r="3026" spans="1:7" s="125" customFormat="1" ht="30">
      <c r="A3026" s="145" t="s">
        <v>6390</v>
      </c>
      <c r="B3026" s="146" t="s">
        <v>6391</v>
      </c>
      <c r="C3026" s="147"/>
      <c r="D3026" s="148"/>
      <c r="E3026" s="148"/>
      <c r="F3026" s="148"/>
      <c r="G3026" s="125">
        <v>5</v>
      </c>
    </row>
    <row r="3027" spans="1:7" s="125" customFormat="1" ht="30">
      <c r="A3027" s="145" t="s">
        <v>6392</v>
      </c>
      <c r="B3027" s="146" t="s">
        <v>6393</v>
      </c>
      <c r="C3027" s="147" t="s">
        <v>31</v>
      </c>
      <c r="D3027" s="148">
        <v>6.51</v>
      </c>
      <c r="E3027" s="148">
        <v>21</v>
      </c>
      <c r="F3027" s="148">
        <v>27.51</v>
      </c>
      <c r="G3027" s="125">
        <v>9</v>
      </c>
    </row>
    <row r="3028" spans="1:7" s="125" customFormat="1" ht="30">
      <c r="A3028" s="145" t="s">
        <v>6394</v>
      </c>
      <c r="B3028" s="146" t="s">
        <v>6395</v>
      </c>
      <c r="C3028" s="147" t="s">
        <v>31</v>
      </c>
      <c r="D3028" s="148">
        <v>7.7</v>
      </c>
      <c r="E3028" s="148">
        <v>21</v>
      </c>
      <c r="F3028" s="148">
        <v>28.7</v>
      </c>
      <c r="G3028" s="125">
        <v>9</v>
      </c>
    </row>
    <row r="3029" spans="1:7" s="125" customFormat="1" ht="30">
      <c r="A3029" s="145" t="s">
        <v>6396</v>
      </c>
      <c r="B3029" s="146" t="s">
        <v>6397</v>
      </c>
      <c r="C3029" s="147" t="s">
        <v>31</v>
      </c>
      <c r="D3029" s="148">
        <v>17.29</v>
      </c>
      <c r="E3029" s="148">
        <v>21</v>
      </c>
      <c r="F3029" s="148">
        <v>38.29</v>
      </c>
      <c r="G3029" s="125">
        <v>9</v>
      </c>
    </row>
    <row r="3030" spans="1:7" s="125" customFormat="1" ht="30">
      <c r="A3030" s="145" t="s">
        <v>6398</v>
      </c>
      <c r="B3030" s="146" t="s">
        <v>6399</v>
      </c>
      <c r="C3030" s="147" t="s">
        <v>31</v>
      </c>
      <c r="D3030" s="148">
        <v>24.89</v>
      </c>
      <c r="E3030" s="148">
        <v>21</v>
      </c>
      <c r="F3030" s="148">
        <v>45.89</v>
      </c>
      <c r="G3030" s="125">
        <v>9</v>
      </c>
    </row>
    <row r="3031" spans="1:7" s="125" customFormat="1" ht="30">
      <c r="A3031" s="145" t="s">
        <v>6400</v>
      </c>
      <c r="B3031" s="146" t="s">
        <v>6401</v>
      </c>
      <c r="C3031" s="147" t="s">
        <v>31</v>
      </c>
      <c r="D3031" s="148">
        <v>26.68</v>
      </c>
      <c r="E3031" s="148">
        <v>25.19</v>
      </c>
      <c r="F3031" s="148">
        <v>51.87</v>
      </c>
      <c r="G3031" s="125">
        <v>9</v>
      </c>
    </row>
    <row r="3032" spans="1:7" s="125" customFormat="1" ht="30">
      <c r="A3032" s="145" t="s">
        <v>6402</v>
      </c>
      <c r="B3032" s="146" t="s">
        <v>6403</v>
      </c>
      <c r="C3032" s="147" t="s">
        <v>31</v>
      </c>
      <c r="D3032" s="148">
        <v>46.45</v>
      </c>
      <c r="E3032" s="148">
        <v>29.4</v>
      </c>
      <c r="F3032" s="148">
        <v>75.849999999999994</v>
      </c>
      <c r="G3032" s="125">
        <v>9</v>
      </c>
    </row>
    <row r="3033" spans="1:7" s="125" customFormat="1" ht="30">
      <c r="A3033" s="145" t="s">
        <v>6404</v>
      </c>
      <c r="B3033" s="146" t="s">
        <v>6405</v>
      </c>
      <c r="C3033" s="147" t="s">
        <v>31</v>
      </c>
      <c r="D3033" s="148">
        <v>74.040000000000006</v>
      </c>
      <c r="E3033" s="148">
        <v>37.799999999999997</v>
      </c>
      <c r="F3033" s="148">
        <v>111.84</v>
      </c>
      <c r="G3033" s="125">
        <v>9</v>
      </c>
    </row>
    <row r="3034" spans="1:7" s="125" customFormat="1" ht="30">
      <c r="A3034" s="145" t="s">
        <v>6406</v>
      </c>
      <c r="B3034" s="146" t="s">
        <v>6407</v>
      </c>
      <c r="C3034" s="147" t="s">
        <v>31</v>
      </c>
      <c r="D3034" s="148">
        <v>91.71</v>
      </c>
      <c r="E3034" s="148">
        <v>41.99</v>
      </c>
      <c r="F3034" s="148">
        <v>133.69999999999999</v>
      </c>
      <c r="G3034" s="125">
        <v>9</v>
      </c>
    </row>
    <row r="3035" spans="1:7" s="125" customFormat="1" ht="30">
      <c r="A3035" s="145" t="s">
        <v>6408</v>
      </c>
      <c r="B3035" s="146" t="s">
        <v>6409</v>
      </c>
      <c r="C3035" s="147" t="s">
        <v>31</v>
      </c>
      <c r="D3035" s="148">
        <v>155.15</v>
      </c>
      <c r="E3035" s="148">
        <v>46.19</v>
      </c>
      <c r="F3035" s="148">
        <v>201.34</v>
      </c>
      <c r="G3035" s="125">
        <v>9</v>
      </c>
    </row>
    <row r="3036" spans="1:7" s="125" customFormat="1">
      <c r="A3036" s="145" t="s">
        <v>6410</v>
      </c>
      <c r="B3036" s="146" t="s">
        <v>6411</v>
      </c>
      <c r="C3036" s="147"/>
      <c r="D3036" s="148"/>
      <c r="E3036" s="148"/>
      <c r="F3036" s="148"/>
      <c r="G3036" s="125">
        <v>5</v>
      </c>
    </row>
    <row r="3037" spans="1:7" s="125" customFormat="1" ht="30">
      <c r="A3037" s="145" t="s">
        <v>6412</v>
      </c>
      <c r="B3037" s="146" t="s">
        <v>6413</v>
      </c>
      <c r="C3037" s="147" t="s">
        <v>31</v>
      </c>
      <c r="D3037" s="148">
        <v>12.75</v>
      </c>
      <c r="E3037" s="148">
        <v>21</v>
      </c>
      <c r="F3037" s="148">
        <v>33.75</v>
      </c>
      <c r="G3037" s="125">
        <v>9</v>
      </c>
    </row>
    <row r="3038" spans="1:7" s="125" customFormat="1" ht="30">
      <c r="A3038" s="145" t="s">
        <v>6414</v>
      </c>
      <c r="B3038" s="146" t="s">
        <v>6415</v>
      </c>
      <c r="C3038" s="147" t="s">
        <v>31</v>
      </c>
      <c r="D3038" s="148">
        <v>18.079999999999998</v>
      </c>
      <c r="E3038" s="148">
        <v>25.19</v>
      </c>
      <c r="F3038" s="148">
        <v>43.27</v>
      </c>
      <c r="G3038" s="125">
        <v>9</v>
      </c>
    </row>
    <row r="3039" spans="1:7" s="125" customFormat="1" ht="30">
      <c r="A3039" s="145" t="s">
        <v>6416</v>
      </c>
      <c r="B3039" s="146" t="s">
        <v>6417</v>
      </c>
      <c r="C3039" s="147" t="s">
        <v>31</v>
      </c>
      <c r="D3039" s="148">
        <v>29.32</v>
      </c>
      <c r="E3039" s="148">
        <v>37.799999999999997</v>
      </c>
      <c r="F3039" s="148">
        <v>67.12</v>
      </c>
      <c r="G3039" s="125">
        <v>9</v>
      </c>
    </row>
    <row r="3040" spans="1:7" s="125" customFormat="1" ht="30">
      <c r="A3040" s="145" t="s">
        <v>6418</v>
      </c>
      <c r="B3040" s="146" t="s">
        <v>6419</v>
      </c>
      <c r="C3040" s="147" t="s">
        <v>31</v>
      </c>
      <c r="D3040" s="148">
        <v>26.79</v>
      </c>
      <c r="E3040" s="148">
        <v>46.19</v>
      </c>
      <c r="F3040" s="148">
        <v>72.98</v>
      </c>
      <c r="G3040" s="125">
        <v>9</v>
      </c>
    </row>
    <row r="3041" spans="1:7" s="125" customFormat="1">
      <c r="A3041" s="145" t="s">
        <v>6420</v>
      </c>
      <c r="B3041" s="146" t="s">
        <v>6421</v>
      </c>
      <c r="C3041" s="147"/>
      <c r="D3041" s="148"/>
      <c r="E3041" s="148"/>
      <c r="F3041" s="148"/>
      <c r="G3041" s="125">
        <v>5</v>
      </c>
    </row>
    <row r="3042" spans="1:7" s="125" customFormat="1" ht="30">
      <c r="A3042" s="145" t="s">
        <v>6422</v>
      </c>
      <c r="B3042" s="146" t="s">
        <v>6423</v>
      </c>
      <c r="C3042" s="147" t="s">
        <v>31</v>
      </c>
      <c r="D3042" s="148">
        <v>23.76</v>
      </c>
      <c r="E3042" s="148">
        <v>25.19</v>
      </c>
      <c r="F3042" s="148">
        <v>48.95</v>
      </c>
      <c r="G3042" s="125">
        <v>9</v>
      </c>
    </row>
    <row r="3043" spans="1:7" s="125" customFormat="1" ht="30">
      <c r="A3043" s="145" t="s">
        <v>6424</v>
      </c>
      <c r="B3043" s="146" t="s">
        <v>6425</v>
      </c>
      <c r="C3043" s="147" t="s">
        <v>31</v>
      </c>
      <c r="D3043" s="148">
        <v>38.29</v>
      </c>
      <c r="E3043" s="148">
        <v>37.799999999999997</v>
      </c>
      <c r="F3043" s="148">
        <v>76.09</v>
      </c>
      <c r="G3043" s="125">
        <v>9</v>
      </c>
    </row>
    <row r="3044" spans="1:7" s="125" customFormat="1" ht="30">
      <c r="A3044" s="145" t="s">
        <v>6426</v>
      </c>
      <c r="B3044" s="146" t="s">
        <v>6427</v>
      </c>
      <c r="C3044" s="147" t="s">
        <v>31</v>
      </c>
      <c r="D3044" s="148">
        <v>54.1</v>
      </c>
      <c r="E3044" s="148">
        <v>46.19</v>
      </c>
      <c r="F3044" s="148">
        <v>100.29</v>
      </c>
      <c r="G3044" s="125">
        <v>9</v>
      </c>
    </row>
    <row r="3045" spans="1:7" s="125" customFormat="1" ht="30">
      <c r="A3045" s="145" t="s">
        <v>6428</v>
      </c>
      <c r="B3045" s="146" t="s">
        <v>6429</v>
      </c>
      <c r="C3045" s="147" t="s">
        <v>31</v>
      </c>
      <c r="D3045" s="148">
        <v>107.71</v>
      </c>
      <c r="E3045" s="148">
        <v>46.19</v>
      </c>
      <c r="F3045" s="148">
        <v>153.9</v>
      </c>
      <c r="G3045" s="125">
        <v>9</v>
      </c>
    </row>
    <row r="3046" spans="1:7" s="125" customFormat="1" ht="30">
      <c r="A3046" s="145" t="s">
        <v>6430</v>
      </c>
      <c r="B3046" s="146" t="s">
        <v>6431</v>
      </c>
      <c r="C3046" s="147" t="s">
        <v>31</v>
      </c>
      <c r="D3046" s="148">
        <v>20.25</v>
      </c>
      <c r="E3046" s="148">
        <v>21</v>
      </c>
      <c r="F3046" s="148">
        <v>41.25</v>
      </c>
      <c r="G3046" s="125">
        <v>9</v>
      </c>
    </row>
    <row r="3047" spans="1:7" s="125" customFormat="1" ht="30">
      <c r="A3047" s="145" t="s">
        <v>6432</v>
      </c>
      <c r="B3047" s="146" t="s">
        <v>6433</v>
      </c>
      <c r="C3047" s="147"/>
      <c r="D3047" s="148"/>
      <c r="E3047" s="148"/>
      <c r="F3047" s="148"/>
      <c r="G3047" s="125">
        <v>5</v>
      </c>
    </row>
    <row r="3048" spans="1:7" s="125" customFormat="1" ht="30">
      <c r="A3048" s="145" t="s">
        <v>6434</v>
      </c>
      <c r="B3048" s="146" t="s">
        <v>6435</v>
      </c>
      <c r="C3048" s="147" t="s">
        <v>31</v>
      </c>
      <c r="D3048" s="148">
        <v>26.87</v>
      </c>
      <c r="E3048" s="148">
        <v>14.69</v>
      </c>
      <c r="F3048" s="148">
        <v>41.56</v>
      </c>
      <c r="G3048" s="125">
        <v>9</v>
      </c>
    </row>
    <row r="3049" spans="1:7" s="125" customFormat="1" ht="30">
      <c r="A3049" s="145" t="s">
        <v>6436</v>
      </c>
      <c r="B3049" s="146" t="s">
        <v>6437</v>
      </c>
      <c r="C3049" s="147" t="s">
        <v>31</v>
      </c>
      <c r="D3049" s="148">
        <v>50.26</v>
      </c>
      <c r="E3049" s="148">
        <v>14.69</v>
      </c>
      <c r="F3049" s="148">
        <v>64.95</v>
      </c>
      <c r="G3049" s="125">
        <v>9</v>
      </c>
    </row>
    <row r="3050" spans="1:7" s="125" customFormat="1" ht="30">
      <c r="A3050" s="145" t="s">
        <v>6438</v>
      </c>
      <c r="B3050" s="146" t="s">
        <v>6439</v>
      </c>
      <c r="C3050" s="147" t="s">
        <v>31</v>
      </c>
      <c r="D3050" s="148">
        <v>92.48</v>
      </c>
      <c r="E3050" s="148">
        <v>14.69</v>
      </c>
      <c r="F3050" s="148">
        <v>107.17</v>
      </c>
      <c r="G3050" s="125">
        <v>9</v>
      </c>
    </row>
    <row r="3051" spans="1:7" s="125" customFormat="1" ht="30">
      <c r="A3051" s="145" t="s">
        <v>6440</v>
      </c>
      <c r="B3051" s="146" t="s">
        <v>6441</v>
      </c>
      <c r="C3051" s="147" t="s">
        <v>31</v>
      </c>
      <c r="D3051" s="148">
        <v>76.98</v>
      </c>
      <c r="E3051" s="148">
        <v>14.69</v>
      </c>
      <c r="F3051" s="148">
        <v>91.67</v>
      </c>
      <c r="G3051" s="125">
        <v>9</v>
      </c>
    </row>
    <row r="3052" spans="1:7" s="125" customFormat="1" ht="30">
      <c r="A3052" s="145" t="s">
        <v>6442</v>
      </c>
      <c r="B3052" s="146" t="s">
        <v>6443</v>
      </c>
      <c r="C3052" s="147" t="s">
        <v>31</v>
      </c>
      <c r="D3052" s="148">
        <v>172.49</v>
      </c>
      <c r="E3052" s="148">
        <v>14.69</v>
      </c>
      <c r="F3052" s="148">
        <v>187.18</v>
      </c>
      <c r="G3052" s="125">
        <v>9</v>
      </c>
    </row>
    <row r="3053" spans="1:7" s="125" customFormat="1" ht="30">
      <c r="A3053" s="145" t="s">
        <v>6444</v>
      </c>
      <c r="B3053" s="146" t="s">
        <v>6445</v>
      </c>
      <c r="C3053" s="147" t="s">
        <v>31</v>
      </c>
      <c r="D3053" s="148">
        <v>231.51</v>
      </c>
      <c r="E3053" s="148">
        <v>29.37</v>
      </c>
      <c r="F3053" s="148">
        <v>260.88</v>
      </c>
      <c r="G3053" s="125">
        <v>9</v>
      </c>
    </row>
    <row r="3054" spans="1:7" s="125" customFormat="1" ht="30">
      <c r="A3054" s="145" t="s">
        <v>6446</v>
      </c>
      <c r="B3054" s="146" t="s">
        <v>6447</v>
      </c>
      <c r="C3054" s="147" t="s">
        <v>31</v>
      </c>
      <c r="D3054" s="148">
        <v>363.27</v>
      </c>
      <c r="E3054" s="148">
        <v>29.37</v>
      </c>
      <c r="F3054" s="148">
        <v>392.64</v>
      </c>
      <c r="G3054" s="125">
        <v>9</v>
      </c>
    </row>
    <row r="3055" spans="1:7" s="125" customFormat="1" ht="30">
      <c r="A3055" s="145" t="s">
        <v>6448</v>
      </c>
      <c r="B3055" s="146" t="s">
        <v>6449</v>
      </c>
      <c r="C3055" s="147" t="s">
        <v>31</v>
      </c>
      <c r="D3055" s="148">
        <v>534.92999999999995</v>
      </c>
      <c r="E3055" s="148">
        <v>29.37</v>
      </c>
      <c r="F3055" s="148">
        <v>564.29999999999995</v>
      </c>
      <c r="G3055" s="125">
        <v>9</v>
      </c>
    </row>
    <row r="3056" spans="1:7" s="125" customFormat="1">
      <c r="A3056" s="145" t="s">
        <v>6450</v>
      </c>
      <c r="B3056" s="146" t="s">
        <v>6451</v>
      </c>
      <c r="C3056" s="147"/>
      <c r="D3056" s="148"/>
      <c r="E3056" s="148"/>
      <c r="F3056" s="148"/>
      <c r="G3056" s="125">
        <v>5</v>
      </c>
    </row>
    <row r="3057" spans="1:7" s="125" customFormat="1" ht="30">
      <c r="A3057" s="145" t="s">
        <v>6452</v>
      </c>
      <c r="B3057" s="146" t="s">
        <v>6453</v>
      </c>
      <c r="C3057" s="147" t="s">
        <v>31</v>
      </c>
      <c r="D3057" s="148">
        <v>34.380000000000003</v>
      </c>
      <c r="E3057" s="148">
        <v>14.69</v>
      </c>
      <c r="F3057" s="148">
        <v>49.07</v>
      </c>
      <c r="G3057" s="125">
        <v>9</v>
      </c>
    </row>
    <row r="3058" spans="1:7" s="125" customFormat="1" ht="30">
      <c r="A3058" s="145" t="s">
        <v>6454</v>
      </c>
      <c r="B3058" s="146" t="s">
        <v>6455</v>
      </c>
      <c r="C3058" s="147" t="s">
        <v>31</v>
      </c>
      <c r="D3058" s="148">
        <v>71.12</v>
      </c>
      <c r="E3058" s="148">
        <v>14.69</v>
      </c>
      <c r="F3058" s="148">
        <v>85.81</v>
      </c>
      <c r="G3058" s="125">
        <v>9</v>
      </c>
    </row>
    <row r="3059" spans="1:7" s="125" customFormat="1" ht="30">
      <c r="A3059" s="145" t="s">
        <v>6456</v>
      </c>
      <c r="B3059" s="146" t="s">
        <v>6457</v>
      </c>
      <c r="C3059" s="147" t="s">
        <v>31</v>
      </c>
      <c r="D3059" s="148">
        <v>112.32</v>
      </c>
      <c r="E3059" s="148">
        <v>29.37</v>
      </c>
      <c r="F3059" s="148">
        <v>141.69</v>
      </c>
      <c r="G3059" s="125">
        <v>9</v>
      </c>
    </row>
    <row r="3060" spans="1:7" s="125" customFormat="1" ht="30">
      <c r="A3060" s="145" t="s">
        <v>6458</v>
      </c>
      <c r="B3060" s="146" t="s">
        <v>6459</v>
      </c>
      <c r="C3060" s="147" t="s">
        <v>31</v>
      </c>
      <c r="D3060" s="148">
        <v>189.46</v>
      </c>
      <c r="E3060" s="148">
        <v>29.37</v>
      </c>
      <c r="F3060" s="148">
        <v>218.83</v>
      </c>
      <c r="G3060" s="125">
        <v>9</v>
      </c>
    </row>
    <row r="3061" spans="1:7" s="125" customFormat="1" ht="30">
      <c r="A3061" s="145" t="s">
        <v>6460</v>
      </c>
      <c r="B3061" s="146" t="s">
        <v>6461</v>
      </c>
      <c r="C3061" s="147" t="s">
        <v>31</v>
      </c>
      <c r="D3061" s="148">
        <v>315.76</v>
      </c>
      <c r="E3061" s="148">
        <v>29.37</v>
      </c>
      <c r="F3061" s="148">
        <v>345.13</v>
      </c>
      <c r="G3061" s="125">
        <v>9</v>
      </c>
    </row>
    <row r="3062" spans="1:7" s="125" customFormat="1" ht="30">
      <c r="A3062" s="145" t="s">
        <v>6462</v>
      </c>
      <c r="B3062" s="146" t="s">
        <v>6463</v>
      </c>
      <c r="C3062" s="147" t="s">
        <v>31</v>
      </c>
      <c r="D3062" s="148">
        <v>497</v>
      </c>
      <c r="E3062" s="148">
        <v>29.37</v>
      </c>
      <c r="F3062" s="148">
        <v>526.37</v>
      </c>
      <c r="G3062" s="125">
        <v>9</v>
      </c>
    </row>
    <row r="3063" spans="1:7" s="125" customFormat="1">
      <c r="A3063" s="145" t="s">
        <v>6464</v>
      </c>
      <c r="B3063" s="146" t="s">
        <v>6465</v>
      </c>
      <c r="C3063" s="147"/>
      <c r="D3063" s="148"/>
      <c r="E3063" s="148"/>
      <c r="F3063" s="148"/>
      <c r="G3063" s="125">
        <v>5</v>
      </c>
    </row>
    <row r="3064" spans="1:7" s="125" customFormat="1">
      <c r="A3064" s="145" t="s">
        <v>6466</v>
      </c>
      <c r="B3064" s="146" t="s">
        <v>6467</v>
      </c>
      <c r="C3064" s="147" t="s">
        <v>31</v>
      </c>
      <c r="D3064" s="148">
        <v>41.48</v>
      </c>
      <c r="E3064" s="148">
        <v>41.99</v>
      </c>
      <c r="F3064" s="148">
        <v>83.47</v>
      </c>
      <c r="G3064" s="125">
        <v>9</v>
      </c>
    </row>
    <row r="3065" spans="1:7" s="125" customFormat="1">
      <c r="A3065" s="145" t="s">
        <v>6468</v>
      </c>
      <c r="B3065" s="146" t="s">
        <v>6469</v>
      </c>
      <c r="C3065" s="147" t="s">
        <v>31</v>
      </c>
      <c r="D3065" s="148">
        <v>56.16</v>
      </c>
      <c r="E3065" s="148">
        <v>46.19</v>
      </c>
      <c r="F3065" s="148">
        <v>102.35</v>
      </c>
      <c r="G3065" s="125">
        <v>9</v>
      </c>
    </row>
    <row r="3066" spans="1:7" s="125" customFormat="1">
      <c r="A3066" s="145" t="s">
        <v>6470</v>
      </c>
      <c r="B3066" s="146" t="s">
        <v>6471</v>
      </c>
      <c r="C3066" s="147" t="s">
        <v>31</v>
      </c>
      <c r="D3066" s="148">
        <v>77.36</v>
      </c>
      <c r="E3066" s="148">
        <v>54.59</v>
      </c>
      <c r="F3066" s="148">
        <v>131.94999999999999</v>
      </c>
      <c r="G3066" s="125">
        <v>9</v>
      </c>
    </row>
    <row r="3067" spans="1:7" s="125" customFormat="1">
      <c r="A3067" s="145" t="s">
        <v>6472</v>
      </c>
      <c r="B3067" s="146" t="s">
        <v>6473</v>
      </c>
      <c r="C3067" s="147" t="s">
        <v>31</v>
      </c>
      <c r="D3067" s="148">
        <v>99.9</v>
      </c>
      <c r="E3067" s="148">
        <v>58.79</v>
      </c>
      <c r="F3067" s="148">
        <v>158.69</v>
      </c>
      <c r="G3067" s="125">
        <v>9</v>
      </c>
    </row>
    <row r="3068" spans="1:7" s="125" customFormat="1">
      <c r="A3068" s="145" t="s">
        <v>6474</v>
      </c>
      <c r="B3068" s="146" t="s">
        <v>6475</v>
      </c>
      <c r="C3068" s="147" t="s">
        <v>31</v>
      </c>
      <c r="D3068" s="148">
        <v>94.21</v>
      </c>
      <c r="E3068" s="148">
        <v>67.180000000000007</v>
      </c>
      <c r="F3068" s="148">
        <v>161.38999999999999</v>
      </c>
      <c r="G3068" s="125">
        <v>9</v>
      </c>
    </row>
    <row r="3069" spans="1:7" s="125" customFormat="1">
      <c r="A3069" s="145" t="s">
        <v>6476</v>
      </c>
      <c r="B3069" s="146" t="s">
        <v>6477</v>
      </c>
      <c r="C3069" s="147" t="s">
        <v>31</v>
      </c>
      <c r="D3069" s="148">
        <v>148.88</v>
      </c>
      <c r="E3069" s="148">
        <v>75.58</v>
      </c>
      <c r="F3069" s="148">
        <v>224.46</v>
      </c>
      <c r="G3069" s="125">
        <v>9</v>
      </c>
    </row>
    <row r="3070" spans="1:7" s="125" customFormat="1">
      <c r="A3070" s="145" t="s">
        <v>74</v>
      </c>
      <c r="B3070" s="146" t="s">
        <v>6478</v>
      </c>
      <c r="C3070" s="147" t="s">
        <v>31</v>
      </c>
      <c r="D3070" s="148">
        <v>193.02</v>
      </c>
      <c r="E3070" s="148">
        <v>83.98</v>
      </c>
      <c r="F3070" s="148">
        <v>277</v>
      </c>
      <c r="G3070" s="125">
        <v>9</v>
      </c>
    </row>
    <row r="3071" spans="1:7" s="125" customFormat="1">
      <c r="A3071" s="145" t="s">
        <v>71</v>
      </c>
      <c r="B3071" s="146" t="s">
        <v>6479</v>
      </c>
      <c r="C3071" s="147" t="s">
        <v>31</v>
      </c>
      <c r="D3071" s="148">
        <v>220.59</v>
      </c>
      <c r="E3071" s="148">
        <v>94.48</v>
      </c>
      <c r="F3071" s="148">
        <v>315.07</v>
      </c>
      <c r="G3071" s="125">
        <v>9</v>
      </c>
    </row>
    <row r="3072" spans="1:7" s="125" customFormat="1">
      <c r="A3072" s="145" t="s">
        <v>6480</v>
      </c>
      <c r="B3072" s="146" t="s">
        <v>6481</v>
      </c>
      <c r="C3072" s="147" t="s">
        <v>31</v>
      </c>
      <c r="D3072" s="148">
        <v>320.81</v>
      </c>
      <c r="E3072" s="148">
        <v>104.98</v>
      </c>
      <c r="F3072" s="148">
        <v>425.79</v>
      </c>
      <c r="G3072" s="125">
        <v>9</v>
      </c>
    </row>
    <row r="3073" spans="1:7" s="125" customFormat="1">
      <c r="A3073" s="145" t="s">
        <v>6482</v>
      </c>
      <c r="B3073" s="146" t="s">
        <v>6483</v>
      </c>
      <c r="C3073" s="147" t="s">
        <v>31</v>
      </c>
      <c r="D3073" s="148">
        <v>480.57</v>
      </c>
      <c r="E3073" s="148">
        <v>115.47</v>
      </c>
      <c r="F3073" s="148">
        <v>596.04</v>
      </c>
      <c r="G3073" s="125">
        <v>9</v>
      </c>
    </row>
    <row r="3074" spans="1:7" s="125" customFormat="1">
      <c r="A3074" s="145" t="s">
        <v>6484</v>
      </c>
      <c r="B3074" s="146" t="s">
        <v>6485</v>
      </c>
      <c r="C3074" s="147"/>
      <c r="D3074" s="148"/>
      <c r="E3074" s="148"/>
      <c r="F3074" s="148"/>
      <c r="G3074" s="125">
        <v>5</v>
      </c>
    </row>
    <row r="3075" spans="1:7" s="125" customFormat="1" ht="30">
      <c r="A3075" s="145" t="s">
        <v>6486</v>
      </c>
      <c r="B3075" s="146" t="s">
        <v>6487</v>
      </c>
      <c r="C3075" s="147" t="s">
        <v>31</v>
      </c>
      <c r="D3075" s="148">
        <v>69.430000000000007</v>
      </c>
      <c r="E3075" s="148">
        <v>41.99</v>
      </c>
      <c r="F3075" s="148">
        <v>111.42</v>
      </c>
      <c r="G3075" s="125">
        <v>9</v>
      </c>
    </row>
    <row r="3076" spans="1:7" s="125" customFormat="1" ht="30">
      <c r="A3076" s="145" t="s">
        <v>6488</v>
      </c>
      <c r="B3076" s="146" t="s">
        <v>6489</v>
      </c>
      <c r="C3076" s="147" t="s">
        <v>31</v>
      </c>
      <c r="D3076" s="148">
        <v>88.24</v>
      </c>
      <c r="E3076" s="148">
        <v>46.19</v>
      </c>
      <c r="F3076" s="148">
        <v>134.43</v>
      </c>
      <c r="G3076" s="125">
        <v>9</v>
      </c>
    </row>
    <row r="3077" spans="1:7" s="125" customFormat="1" ht="30">
      <c r="A3077" s="145" t="s">
        <v>6490</v>
      </c>
      <c r="B3077" s="146" t="s">
        <v>6491</v>
      </c>
      <c r="C3077" s="147" t="s">
        <v>31</v>
      </c>
      <c r="D3077" s="148">
        <v>96.56</v>
      </c>
      <c r="E3077" s="148">
        <v>54.59</v>
      </c>
      <c r="F3077" s="148">
        <v>151.15</v>
      </c>
      <c r="G3077" s="125">
        <v>9</v>
      </c>
    </row>
    <row r="3078" spans="1:7" s="125" customFormat="1" ht="30">
      <c r="A3078" s="145" t="s">
        <v>6492</v>
      </c>
      <c r="B3078" s="146" t="s">
        <v>6493</v>
      </c>
      <c r="C3078" s="147" t="s">
        <v>31</v>
      </c>
      <c r="D3078" s="148">
        <v>138.22</v>
      </c>
      <c r="E3078" s="148">
        <v>58.79</v>
      </c>
      <c r="F3078" s="148">
        <v>197.01</v>
      </c>
      <c r="G3078" s="125">
        <v>9</v>
      </c>
    </row>
    <row r="3079" spans="1:7" s="125" customFormat="1" ht="30">
      <c r="A3079" s="145" t="s">
        <v>6494</v>
      </c>
      <c r="B3079" s="146" t="s">
        <v>6495</v>
      </c>
      <c r="C3079" s="147" t="s">
        <v>31</v>
      </c>
      <c r="D3079" s="148">
        <v>151.28</v>
      </c>
      <c r="E3079" s="148">
        <v>67.180000000000007</v>
      </c>
      <c r="F3079" s="148">
        <v>218.46</v>
      </c>
      <c r="G3079" s="125">
        <v>9</v>
      </c>
    </row>
    <row r="3080" spans="1:7" s="125" customFormat="1" ht="30">
      <c r="A3080" s="145" t="s">
        <v>6496</v>
      </c>
      <c r="B3080" s="146" t="s">
        <v>6497</v>
      </c>
      <c r="C3080" s="147" t="s">
        <v>31</v>
      </c>
      <c r="D3080" s="148">
        <v>171.84</v>
      </c>
      <c r="E3080" s="148">
        <v>75.58</v>
      </c>
      <c r="F3080" s="148">
        <v>247.42</v>
      </c>
      <c r="G3080" s="125">
        <v>9</v>
      </c>
    </row>
    <row r="3081" spans="1:7" s="125" customFormat="1" ht="30">
      <c r="A3081" s="145" t="s">
        <v>6498</v>
      </c>
      <c r="B3081" s="146" t="s">
        <v>6499</v>
      </c>
      <c r="C3081" s="147" t="s">
        <v>31</v>
      </c>
      <c r="D3081" s="148">
        <v>272.05</v>
      </c>
      <c r="E3081" s="148">
        <v>83.98</v>
      </c>
      <c r="F3081" s="148">
        <v>356.03</v>
      </c>
      <c r="G3081" s="125">
        <v>9</v>
      </c>
    </row>
    <row r="3082" spans="1:7" s="125" customFormat="1" ht="30">
      <c r="A3082" s="145" t="s">
        <v>6500</v>
      </c>
      <c r="B3082" s="146" t="s">
        <v>6501</v>
      </c>
      <c r="C3082" s="147" t="s">
        <v>31</v>
      </c>
      <c r="D3082" s="148">
        <v>333.38</v>
      </c>
      <c r="E3082" s="148">
        <v>94.48</v>
      </c>
      <c r="F3082" s="148">
        <v>427.86</v>
      </c>
      <c r="G3082" s="125">
        <v>9</v>
      </c>
    </row>
    <row r="3083" spans="1:7" s="125" customFormat="1" ht="30">
      <c r="A3083" s="145" t="s">
        <v>6502</v>
      </c>
      <c r="B3083" s="146" t="s">
        <v>6503</v>
      </c>
      <c r="C3083" s="147" t="s">
        <v>31</v>
      </c>
      <c r="D3083" s="148">
        <v>464.63</v>
      </c>
      <c r="E3083" s="148">
        <v>104.98</v>
      </c>
      <c r="F3083" s="148">
        <v>569.61</v>
      </c>
      <c r="G3083" s="125">
        <v>9</v>
      </c>
    </row>
    <row r="3084" spans="1:7" s="125" customFormat="1" ht="30">
      <c r="A3084" s="145" t="s">
        <v>6504</v>
      </c>
      <c r="B3084" s="146" t="s">
        <v>6505</v>
      </c>
      <c r="C3084" s="147" t="s">
        <v>31</v>
      </c>
      <c r="D3084" s="148">
        <v>787.5</v>
      </c>
      <c r="E3084" s="148">
        <v>115.47</v>
      </c>
      <c r="F3084" s="148">
        <v>902.97</v>
      </c>
      <c r="G3084" s="125">
        <v>9</v>
      </c>
    </row>
    <row r="3085" spans="1:7" s="125" customFormat="1" ht="30">
      <c r="A3085" s="145" t="s">
        <v>6506</v>
      </c>
      <c r="B3085" s="146" t="s">
        <v>6507</v>
      </c>
      <c r="C3085" s="147"/>
      <c r="D3085" s="148"/>
      <c r="E3085" s="148"/>
      <c r="F3085" s="148"/>
      <c r="G3085" s="125">
        <v>5</v>
      </c>
    </row>
    <row r="3086" spans="1:7" s="125" customFormat="1">
      <c r="A3086" s="145" t="s">
        <v>6508</v>
      </c>
      <c r="B3086" s="146" t="s">
        <v>6509</v>
      </c>
      <c r="C3086" s="147" t="s">
        <v>24</v>
      </c>
      <c r="D3086" s="148">
        <v>66.27</v>
      </c>
      <c r="E3086" s="148">
        <v>12.6</v>
      </c>
      <c r="F3086" s="148">
        <v>78.87</v>
      </c>
      <c r="G3086" s="125">
        <v>9</v>
      </c>
    </row>
    <row r="3087" spans="1:7" s="125" customFormat="1">
      <c r="A3087" s="145" t="s">
        <v>6510</v>
      </c>
      <c r="B3087" s="146" t="s">
        <v>6511</v>
      </c>
      <c r="C3087" s="147" t="s">
        <v>24</v>
      </c>
      <c r="D3087" s="148">
        <v>88.93</v>
      </c>
      <c r="E3087" s="148">
        <v>12.6</v>
      </c>
      <c r="F3087" s="148">
        <v>101.53</v>
      </c>
      <c r="G3087" s="125">
        <v>9</v>
      </c>
    </row>
    <row r="3088" spans="1:7" s="125" customFormat="1">
      <c r="A3088" s="145" t="s">
        <v>6512</v>
      </c>
      <c r="B3088" s="146" t="s">
        <v>6513</v>
      </c>
      <c r="C3088" s="147" t="s">
        <v>24</v>
      </c>
      <c r="D3088" s="148">
        <v>109.78</v>
      </c>
      <c r="E3088" s="148">
        <v>16.8</v>
      </c>
      <c r="F3088" s="148">
        <v>126.58</v>
      </c>
      <c r="G3088" s="125">
        <v>9</v>
      </c>
    </row>
    <row r="3089" spans="1:7" s="125" customFormat="1">
      <c r="A3089" s="145" t="s">
        <v>6514</v>
      </c>
      <c r="B3089" s="146" t="s">
        <v>6515</v>
      </c>
      <c r="C3089" s="147" t="s">
        <v>24</v>
      </c>
      <c r="D3089" s="148">
        <v>181.35</v>
      </c>
      <c r="E3089" s="148">
        <v>16.8</v>
      </c>
      <c r="F3089" s="148">
        <v>198.15</v>
      </c>
      <c r="G3089" s="125">
        <v>9</v>
      </c>
    </row>
    <row r="3090" spans="1:7" s="125" customFormat="1" ht="30">
      <c r="A3090" s="145" t="s">
        <v>6516</v>
      </c>
      <c r="B3090" s="146" t="s">
        <v>6517</v>
      </c>
      <c r="C3090" s="147" t="s">
        <v>24</v>
      </c>
      <c r="D3090" s="148">
        <v>94.17</v>
      </c>
      <c r="E3090" s="148">
        <v>12.6</v>
      </c>
      <c r="F3090" s="148">
        <v>106.77</v>
      </c>
      <c r="G3090" s="125">
        <v>9</v>
      </c>
    </row>
    <row r="3091" spans="1:7" s="125" customFormat="1" ht="30">
      <c r="A3091" s="145" t="s">
        <v>6518</v>
      </c>
      <c r="B3091" s="146" t="s">
        <v>6519</v>
      </c>
      <c r="C3091" s="147" t="s">
        <v>24</v>
      </c>
      <c r="D3091" s="148">
        <v>128.13999999999999</v>
      </c>
      <c r="E3091" s="148">
        <v>12.6</v>
      </c>
      <c r="F3091" s="148">
        <v>140.74</v>
      </c>
      <c r="G3091" s="125">
        <v>9</v>
      </c>
    </row>
    <row r="3092" spans="1:7" s="125" customFormat="1" ht="30">
      <c r="A3092" s="145" t="s">
        <v>6520</v>
      </c>
      <c r="B3092" s="146" t="s">
        <v>6521</v>
      </c>
      <c r="C3092" s="147" t="s">
        <v>24</v>
      </c>
      <c r="D3092" s="148">
        <v>160.09</v>
      </c>
      <c r="E3092" s="148">
        <v>16.8</v>
      </c>
      <c r="F3092" s="148">
        <v>176.89</v>
      </c>
      <c r="G3092" s="125">
        <v>9</v>
      </c>
    </row>
    <row r="3093" spans="1:7" s="125" customFormat="1" ht="30">
      <c r="A3093" s="145" t="s">
        <v>6522</v>
      </c>
      <c r="B3093" s="146" t="s">
        <v>6523</v>
      </c>
      <c r="C3093" s="147" t="s">
        <v>24</v>
      </c>
      <c r="D3093" s="148">
        <v>280.83</v>
      </c>
      <c r="E3093" s="148">
        <v>16.8</v>
      </c>
      <c r="F3093" s="148">
        <v>297.63</v>
      </c>
      <c r="G3093" s="125">
        <v>9</v>
      </c>
    </row>
    <row r="3094" spans="1:7" s="125" customFormat="1" ht="30">
      <c r="A3094" s="145" t="s">
        <v>6524</v>
      </c>
      <c r="B3094" s="146" t="s">
        <v>6525</v>
      </c>
      <c r="C3094" s="147" t="s">
        <v>24</v>
      </c>
      <c r="D3094" s="148">
        <v>59.12</v>
      </c>
      <c r="E3094" s="148">
        <v>12.6</v>
      </c>
      <c r="F3094" s="148">
        <v>71.72</v>
      </c>
      <c r="G3094" s="125">
        <v>9</v>
      </c>
    </row>
    <row r="3095" spans="1:7" s="125" customFormat="1" ht="30">
      <c r="A3095" s="145" t="s">
        <v>6526</v>
      </c>
      <c r="B3095" s="146" t="s">
        <v>6527</v>
      </c>
      <c r="C3095" s="147" t="s">
        <v>24</v>
      </c>
      <c r="D3095" s="148">
        <v>77.69</v>
      </c>
      <c r="E3095" s="148">
        <v>12.6</v>
      </c>
      <c r="F3095" s="148">
        <v>90.29</v>
      </c>
      <c r="G3095" s="125">
        <v>9</v>
      </c>
    </row>
    <row r="3096" spans="1:7" s="125" customFormat="1" ht="30">
      <c r="A3096" s="145" t="s">
        <v>6528</v>
      </c>
      <c r="B3096" s="146" t="s">
        <v>6529</v>
      </c>
      <c r="C3096" s="147" t="s">
        <v>24</v>
      </c>
      <c r="D3096" s="148">
        <v>88.62</v>
      </c>
      <c r="E3096" s="148">
        <v>16.8</v>
      </c>
      <c r="F3096" s="148">
        <v>105.42</v>
      </c>
      <c r="G3096" s="125">
        <v>9</v>
      </c>
    </row>
    <row r="3097" spans="1:7" s="125" customFormat="1" ht="30">
      <c r="A3097" s="145" t="s">
        <v>6530</v>
      </c>
      <c r="B3097" s="146" t="s">
        <v>6531</v>
      </c>
      <c r="C3097" s="147" t="s">
        <v>24</v>
      </c>
      <c r="D3097" s="148">
        <v>128.33000000000001</v>
      </c>
      <c r="E3097" s="148">
        <v>16.8</v>
      </c>
      <c r="F3097" s="148">
        <v>145.13</v>
      </c>
      <c r="G3097" s="125">
        <v>9</v>
      </c>
    </row>
    <row r="3098" spans="1:7" s="125" customFormat="1">
      <c r="A3098" s="145" t="s">
        <v>6532</v>
      </c>
      <c r="B3098" s="146" t="s">
        <v>6533</v>
      </c>
      <c r="C3098" s="147" t="s">
        <v>24</v>
      </c>
      <c r="D3098" s="148">
        <v>60.15</v>
      </c>
      <c r="E3098" s="148">
        <v>12.6</v>
      </c>
      <c r="F3098" s="148">
        <v>72.75</v>
      </c>
      <c r="G3098" s="125">
        <v>9</v>
      </c>
    </row>
    <row r="3099" spans="1:7" s="125" customFormat="1">
      <c r="A3099" s="145" t="s">
        <v>6534</v>
      </c>
      <c r="B3099" s="146" t="s">
        <v>6535</v>
      </c>
      <c r="C3099" s="147" t="s">
        <v>24</v>
      </c>
      <c r="D3099" s="148">
        <v>69.819999999999993</v>
      </c>
      <c r="E3099" s="148">
        <v>16.8</v>
      </c>
      <c r="F3099" s="148">
        <v>86.62</v>
      </c>
      <c r="G3099" s="125">
        <v>9</v>
      </c>
    </row>
    <row r="3100" spans="1:7" s="125" customFormat="1" ht="30">
      <c r="A3100" s="145" t="s">
        <v>6536</v>
      </c>
      <c r="B3100" s="146" t="s">
        <v>6537</v>
      </c>
      <c r="C3100" s="147" t="s">
        <v>24</v>
      </c>
      <c r="D3100" s="148">
        <v>116.33</v>
      </c>
      <c r="E3100" s="148">
        <v>12.6</v>
      </c>
      <c r="F3100" s="148">
        <v>128.93</v>
      </c>
      <c r="G3100" s="125">
        <v>9</v>
      </c>
    </row>
    <row r="3101" spans="1:7" s="125" customFormat="1" ht="30">
      <c r="A3101" s="145" t="s">
        <v>6538</v>
      </c>
      <c r="B3101" s="146" t="s">
        <v>6539</v>
      </c>
      <c r="C3101" s="147" t="s">
        <v>24</v>
      </c>
      <c r="D3101" s="148">
        <v>141.34</v>
      </c>
      <c r="E3101" s="148">
        <v>16.8</v>
      </c>
      <c r="F3101" s="148">
        <v>158.13999999999999</v>
      </c>
      <c r="G3101" s="125">
        <v>9</v>
      </c>
    </row>
    <row r="3102" spans="1:7" s="125" customFormat="1" ht="30">
      <c r="A3102" s="145" t="s">
        <v>6540</v>
      </c>
      <c r="B3102" s="146" t="s">
        <v>6541</v>
      </c>
      <c r="C3102" s="147" t="s">
        <v>24</v>
      </c>
      <c r="D3102" s="148">
        <v>200.42</v>
      </c>
      <c r="E3102" s="148">
        <v>16.8</v>
      </c>
      <c r="F3102" s="148">
        <v>217.22</v>
      </c>
      <c r="G3102" s="125">
        <v>9</v>
      </c>
    </row>
    <row r="3103" spans="1:7" s="125" customFormat="1" ht="30">
      <c r="A3103" s="145" t="s">
        <v>6542</v>
      </c>
      <c r="B3103" s="146" t="s">
        <v>6543</v>
      </c>
      <c r="C3103" s="147" t="s">
        <v>24</v>
      </c>
      <c r="D3103" s="148">
        <v>152.59</v>
      </c>
      <c r="E3103" s="148">
        <v>16.8</v>
      </c>
      <c r="F3103" s="148">
        <v>169.39</v>
      </c>
      <c r="G3103" s="125">
        <v>9</v>
      </c>
    </row>
    <row r="3104" spans="1:7" s="125" customFormat="1" ht="30">
      <c r="A3104" s="145" t="s">
        <v>6544</v>
      </c>
      <c r="B3104" s="146" t="s">
        <v>6545</v>
      </c>
      <c r="C3104" s="147" t="s">
        <v>24</v>
      </c>
      <c r="D3104" s="148">
        <v>182.91</v>
      </c>
      <c r="E3104" s="148">
        <v>16.8</v>
      </c>
      <c r="F3104" s="148">
        <v>199.71</v>
      </c>
      <c r="G3104" s="125">
        <v>9</v>
      </c>
    </row>
    <row r="3105" spans="1:7" s="125" customFormat="1" ht="30">
      <c r="A3105" s="145" t="s">
        <v>6546</v>
      </c>
      <c r="B3105" s="146" t="s">
        <v>6547</v>
      </c>
      <c r="C3105" s="147" t="s">
        <v>24</v>
      </c>
      <c r="D3105" s="148">
        <v>212.88</v>
      </c>
      <c r="E3105" s="148">
        <v>16.8</v>
      </c>
      <c r="F3105" s="148">
        <v>229.68</v>
      </c>
      <c r="G3105" s="125">
        <v>9</v>
      </c>
    </row>
    <row r="3106" spans="1:7" s="125" customFormat="1" ht="30">
      <c r="A3106" s="145" t="s">
        <v>6548</v>
      </c>
      <c r="B3106" s="146" t="s">
        <v>6549</v>
      </c>
      <c r="C3106" s="147" t="s">
        <v>24</v>
      </c>
      <c r="D3106" s="148">
        <v>255.25</v>
      </c>
      <c r="E3106" s="148">
        <v>21</v>
      </c>
      <c r="F3106" s="148">
        <v>276.25</v>
      </c>
      <c r="G3106" s="125">
        <v>9</v>
      </c>
    </row>
    <row r="3107" spans="1:7" s="125" customFormat="1" ht="30">
      <c r="A3107" s="145" t="s">
        <v>6550</v>
      </c>
      <c r="B3107" s="146" t="s">
        <v>6551</v>
      </c>
      <c r="C3107" s="147" t="s">
        <v>24</v>
      </c>
      <c r="D3107" s="148">
        <v>319.47000000000003</v>
      </c>
      <c r="E3107" s="148">
        <v>16.8</v>
      </c>
      <c r="F3107" s="148">
        <v>336.27</v>
      </c>
      <c r="G3107" s="125">
        <v>9</v>
      </c>
    </row>
    <row r="3108" spans="1:7" s="125" customFormat="1" ht="30">
      <c r="A3108" s="145" t="s">
        <v>6552</v>
      </c>
      <c r="B3108" s="146" t="s">
        <v>6553</v>
      </c>
      <c r="C3108" s="147" t="s">
        <v>24</v>
      </c>
      <c r="D3108" s="148">
        <v>109.26</v>
      </c>
      <c r="E3108" s="148">
        <v>12.6</v>
      </c>
      <c r="F3108" s="148">
        <v>121.86</v>
      </c>
      <c r="G3108" s="125">
        <v>9</v>
      </c>
    </row>
    <row r="3109" spans="1:7" s="125" customFormat="1" ht="30">
      <c r="A3109" s="145" t="s">
        <v>6554</v>
      </c>
      <c r="B3109" s="146" t="s">
        <v>6555</v>
      </c>
      <c r="C3109" s="147" t="s">
        <v>24</v>
      </c>
      <c r="D3109" s="148">
        <v>134.74</v>
      </c>
      <c r="E3109" s="148">
        <v>16.8</v>
      </c>
      <c r="F3109" s="148">
        <v>151.54</v>
      </c>
      <c r="G3109" s="125">
        <v>9</v>
      </c>
    </row>
    <row r="3110" spans="1:7" s="125" customFormat="1" ht="30">
      <c r="A3110" s="145" t="s">
        <v>6556</v>
      </c>
      <c r="B3110" s="146" t="s">
        <v>6557</v>
      </c>
      <c r="C3110" s="147" t="s">
        <v>24</v>
      </c>
      <c r="D3110" s="148">
        <v>162.03</v>
      </c>
      <c r="E3110" s="148">
        <v>16.8</v>
      </c>
      <c r="F3110" s="148">
        <v>178.83</v>
      </c>
      <c r="G3110" s="125">
        <v>9</v>
      </c>
    </row>
    <row r="3111" spans="1:7" s="125" customFormat="1" ht="30">
      <c r="A3111" s="145" t="s">
        <v>6558</v>
      </c>
      <c r="B3111" s="146" t="s">
        <v>6559</v>
      </c>
      <c r="C3111" s="147" t="s">
        <v>24</v>
      </c>
      <c r="D3111" s="148">
        <v>145.94999999999999</v>
      </c>
      <c r="E3111" s="148">
        <v>16.8</v>
      </c>
      <c r="F3111" s="148">
        <v>162.75</v>
      </c>
      <c r="G3111" s="125">
        <v>9</v>
      </c>
    </row>
    <row r="3112" spans="1:7" s="125" customFormat="1" ht="30">
      <c r="A3112" s="145" t="s">
        <v>6560</v>
      </c>
      <c r="B3112" s="146" t="s">
        <v>6561</v>
      </c>
      <c r="C3112" s="147" t="s">
        <v>24</v>
      </c>
      <c r="D3112" s="148">
        <v>160.66</v>
      </c>
      <c r="E3112" s="148">
        <v>16.8</v>
      </c>
      <c r="F3112" s="148">
        <v>177.46</v>
      </c>
      <c r="G3112" s="125">
        <v>9</v>
      </c>
    </row>
    <row r="3113" spans="1:7" s="125" customFormat="1" ht="30">
      <c r="A3113" s="145" t="s">
        <v>6562</v>
      </c>
      <c r="B3113" s="146" t="s">
        <v>6563</v>
      </c>
      <c r="C3113" s="147" t="s">
        <v>24</v>
      </c>
      <c r="D3113" s="148">
        <v>219.27</v>
      </c>
      <c r="E3113" s="148">
        <v>16.8</v>
      </c>
      <c r="F3113" s="148">
        <v>236.07</v>
      </c>
      <c r="G3113" s="125">
        <v>9</v>
      </c>
    </row>
    <row r="3114" spans="1:7" s="125" customFormat="1" ht="30">
      <c r="A3114" s="145" t="s">
        <v>6564</v>
      </c>
      <c r="B3114" s="146" t="s">
        <v>6565</v>
      </c>
      <c r="C3114" s="147" t="s">
        <v>24</v>
      </c>
      <c r="D3114" s="148">
        <v>41</v>
      </c>
      <c r="E3114" s="148">
        <v>16.8</v>
      </c>
      <c r="F3114" s="148">
        <v>57.8</v>
      </c>
      <c r="G3114" s="125">
        <v>9</v>
      </c>
    </row>
    <row r="3115" spans="1:7" s="125" customFormat="1" ht="30">
      <c r="A3115" s="145" t="s">
        <v>6566</v>
      </c>
      <c r="B3115" s="146" t="s">
        <v>6567</v>
      </c>
      <c r="C3115" s="147" t="s">
        <v>24</v>
      </c>
      <c r="D3115" s="148">
        <v>52.21</v>
      </c>
      <c r="E3115" s="148">
        <v>16.8</v>
      </c>
      <c r="F3115" s="148">
        <v>69.010000000000005</v>
      </c>
      <c r="G3115" s="125">
        <v>9</v>
      </c>
    </row>
    <row r="3116" spans="1:7" s="125" customFormat="1" ht="30">
      <c r="A3116" s="145" t="s">
        <v>6568</v>
      </c>
      <c r="B3116" s="146" t="s">
        <v>6569</v>
      </c>
      <c r="C3116" s="147" t="s">
        <v>24</v>
      </c>
      <c r="D3116" s="148">
        <v>131.31</v>
      </c>
      <c r="E3116" s="148">
        <v>21</v>
      </c>
      <c r="F3116" s="148">
        <v>152.31</v>
      </c>
      <c r="G3116" s="125">
        <v>9</v>
      </c>
    </row>
    <row r="3117" spans="1:7" s="125" customFormat="1">
      <c r="A3117" s="145" t="s">
        <v>6570</v>
      </c>
      <c r="B3117" s="146" t="s">
        <v>6571</v>
      </c>
      <c r="C3117" s="147"/>
      <c r="D3117" s="148"/>
      <c r="E3117" s="148"/>
      <c r="F3117" s="148"/>
      <c r="G3117" s="125">
        <v>5</v>
      </c>
    </row>
    <row r="3118" spans="1:7" s="125" customFormat="1">
      <c r="A3118" s="145" t="s">
        <v>302</v>
      </c>
      <c r="B3118" s="146" t="s">
        <v>6572</v>
      </c>
      <c r="C3118" s="147" t="s">
        <v>31</v>
      </c>
      <c r="D3118" s="148">
        <v>77.39</v>
      </c>
      <c r="E3118" s="148">
        <v>13.86</v>
      </c>
      <c r="F3118" s="148">
        <v>91.25</v>
      </c>
      <c r="G3118" s="125">
        <v>9</v>
      </c>
    </row>
    <row r="3119" spans="1:7" s="125" customFormat="1">
      <c r="A3119" s="145" t="s">
        <v>29</v>
      </c>
      <c r="B3119" s="146" t="s">
        <v>6573</v>
      </c>
      <c r="C3119" s="147" t="s">
        <v>31</v>
      </c>
      <c r="D3119" s="148">
        <v>105.61</v>
      </c>
      <c r="E3119" s="148">
        <v>15.12</v>
      </c>
      <c r="F3119" s="148">
        <v>120.73</v>
      </c>
      <c r="G3119" s="125">
        <v>9</v>
      </c>
    </row>
    <row r="3120" spans="1:7" s="125" customFormat="1">
      <c r="A3120" s="145" t="s">
        <v>6574</v>
      </c>
      <c r="B3120" s="146" t="s">
        <v>6575</v>
      </c>
      <c r="C3120" s="147" t="s">
        <v>31</v>
      </c>
      <c r="D3120" s="148">
        <v>139.78</v>
      </c>
      <c r="E3120" s="148">
        <v>18.899999999999999</v>
      </c>
      <c r="F3120" s="148">
        <v>158.68</v>
      </c>
      <c r="G3120" s="125">
        <v>9</v>
      </c>
    </row>
    <row r="3121" spans="1:7" s="125" customFormat="1">
      <c r="A3121" s="145" t="s">
        <v>6576</v>
      </c>
      <c r="B3121" s="146" t="s">
        <v>6577</v>
      </c>
      <c r="C3121" s="147" t="s">
        <v>31</v>
      </c>
      <c r="D3121" s="148">
        <v>227.73</v>
      </c>
      <c r="E3121" s="148">
        <v>21.41</v>
      </c>
      <c r="F3121" s="148">
        <v>249.14</v>
      </c>
      <c r="G3121" s="125">
        <v>9</v>
      </c>
    </row>
    <row r="3122" spans="1:7" s="125" customFormat="1">
      <c r="A3122" s="145" t="s">
        <v>6578</v>
      </c>
      <c r="B3122" s="146" t="s">
        <v>6579</v>
      </c>
      <c r="C3122" s="147" t="s">
        <v>31</v>
      </c>
      <c r="D3122" s="148">
        <v>266.38</v>
      </c>
      <c r="E3122" s="148">
        <v>21.41</v>
      </c>
      <c r="F3122" s="148">
        <v>287.79000000000002</v>
      </c>
      <c r="G3122" s="125">
        <v>9</v>
      </c>
    </row>
    <row r="3123" spans="1:7" s="125" customFormat="1">
      <c r="A3123" s="145" t="s">
        <v>6580</v>
      </c>
      <c r="B3123" s="146" t="s">
        <v>6581</v>
      </c>
      <c r="C3123" s="147" t="s">
        <v>31</v>
      </c>
      <c r="D3123" s="148">
        <v>346.26</v>
      </c>
      <c r="E3123" s="148">
        <v>28.98</v>
      </c>
      <c r="F3123" s="148">
        <v>375.24</v>
      </c>
      <c r="G3123" s="125">
        <v>9</v>
      </c>
    </row>
    <row r="3124" spans="1:7" s="125" customFormat="1">
      <c r="A3124" s="145" t="s">
        <v>6582</v>
      </c>
      <c r="B3124" s="146" t="s">
        <v>6583</v>
      </c>
      <c r="C3124" s="147" t="s">
        <v>31</v>
      </c>
      <c r="D3124" s="148">
        <v>446.89</v>
      </c>
      <c r="E3124" s="148">
        <v>34.01</v>
      </c>
      <c r="F3124" s="148">
        <v>480.9</v>
      </c>
      <c r="G3124" s="125">
        <v>9</v>
      </c>
    </row>
    <row r="3125" spans="1:7" s="125" customFormat="1">
      <c r="A3125" s="145" t="s">
        <v>6584</v>
      </c>
      <c r="B3125" s="146" t="s">
        <v>6585</v>
      </c>
      <c r="C3125" s="147" t="s">
        <v>31</v>
      </c>
      <c r="D3125" s="148">
        <v>589.76</v>
      </c>
      <c r="E3125" s="148">
        <v>36.53</v>
      </c>
      <c r="F3125" s="148">
        <v>626.29</v>
      </c>
      <c r="G3125" s="125">
        <v>9</v>
      </c>
    </row>
    <row r="3126" spans="1:7" s="125" customFormat="1">
      <c r="A3126" s="145" t="s">
        <v>6586</v>
      </c>
      <c r="B3126" s="146" t="s">
        <v>6587</v>
      </c>
      <c r="C3126" s="147" t="s">
        <v>31</v>
      </c>
      <c r="D3126" s="148">
        <v>726.92</v>
      </c>
      <c r="E3126" s="148">
        <v>41.57</v>
      </c>
      <c r="F3126" s="148">
        <v>768.49</v>
      </c>
      <c r="G3126" s="125">
        <v>9</v>
      </c>
    </row>
    <row r="3127" spans="1:7" s="125" customFormat="1">
      <c r="A3127" s="145" t="s">
        <v>6588</v>
      </c>
      <c r="B3127" s="146" t="s">
        <v>6589</v>
      </c>
      <c r="C3127" s="147" t="s">
        <v>31</v>
      </c>
      <c r="D3127" s="148">
        <v>88.75</v>
      </c>
      <c r="E3127" s="148">
        <v>15.12</v>
      </c>
      <c r="F3127" s="148">
        <v>103.87</v>
      </c>
      <c r="G3127" s="125">
        <v>9</v>
      </c>
    </row>
    <row r="3128" spans="1:7" s="125" customFormat="1">
      <c r="A3128" s="145" t="s">
        <v>6590</v>
      </c>
      <c r="B3128" s="146" t="s">
        <v>6591</v>
      </c>
      <c r="C3128" s="147" t="s">
        <v>31</v>
      </c>
      <c r="D3128" s="148">
        <v>99.13</v>
      </c>
      <c r="E3128" s="148">
        <v>18.899999999999999</v>
      </c>
      <c r="F3128" s="148">
        <v>118.03</v>
      </c>
      <c r="G3128" s="125">
        <v>9</v>
      </c>
    </row>
    <row r="3129" spans="1:7" s="125" customFormat="1">
      <c r="A3129" s="145" t="s">
        <v>6592</v>
      </c>
      <c r="B3129" s="146" t="s">
        <v>6593</v>
      </c>
      <c r="C3129" s="147" t="s">
        <v>31</v>
      </c>
      <c r="D3129" s="148">
        <v>171.06</v>
      </c>
      <c r="E3129" s="148">
        <v>21.41</v>
      </c>
      <c r="F3129" s="148">
        <v>192.47</v>
      </c>
      <c r="G3129" s="125">
        <v>9</v>
      </c>
    </row>
    <row r="3130" spans="1:7" s="125" customFormat="1">
      <c r="A3130" s="145" t="s">
        <v>6594</v>
      </c>
      <c r="B3130" s="146" t="s">
        <v>6595</v>
      </c>
      <c r="C3130" s="147" t="s">
        <v>31</v>
      </c>
      <c r="D3130" s="148">
        <v>185.15</v>
      </c>
      <c r="E3130" s="148">
        <v>21.41</v>
      </c>
      <c r="F3130" s="148">
        <v>206.56</v>
      </c>
      <c r="G3130" s="125">
        <v>9</v>
      </c>
    </row>
    <row r="3131" spans="1:7" s="125" customFormat="1">
      <c r="A3131" s="145" t="s">
        <v>6596</v>
      </c>
      <c r="B3131" s="146" t="s">
        <v>6597</v>
      </c>
      <c r="C3131" s="147" t="s">
        <v>31</v>
      </c>
      <c r="D3131" s="148">
        <v>266.44</v>
      </c>
      <c r="E3131" s="148">
        <v>28.98</v>
      </c>
      <c r="F3131" s="148">
        <v>295.42</v>
      </c>
      <c r="G3131" s="125">
        <v>9</v>
      </c>
    </row>
    <row r="3132" spans="1:7" s="125" customFormat="1">
      <c r="A3132" s="145" t="s">
        <v>6598</v>
      </c>
      <c r="B3132" s="146" t="s">
        <v>6599</v>
      </c>
      <c r="C3132" s="147" t="s">
        <v>31</v>
      </c>
      <c r="D3132" s="148">
        <v>360.89</v>
      </c>
      <c r="E3132" s="148">
        <v>34.01</v>
      </c>
      <c r="F3132" s="148">
        <v>394.9</v>
      </c>
      <c r="G3132" s="125">
        <v>9</v>
      </c>
    </row>
    <row r="3133" spans="1:7" s="125" customFormat="1">
      <c r="A3133" s="145" t="s">
        <v>6600</v>
      </c>
      <c r="B3133" s="146" t="s">
        <v>6601</v>
      </c>
      <c r="C3133" s="147"/>
      <c r="D3133" s="148"/>
      <c r="E3133" s="148"/>
      <c r="F3133" s="148"/>
      <c r="G3133" s="125">
        <v>5</v>
      </c>
    </row>
    <row r="3134" spans="1:7" s="125" customFormat="1">
      <c r="A3134" s="145" t="s">
        <v>6602</v>
      </c>
      <c r="B3134" s="146" t="s">
        <v>6603</v>
      </c>
      <c r="C3134" s="147" t="s">
        <v>31</v>
      </c>
      <c r="D3134" s="148">
        <v>54.5</v>
      </c>
      <c r="E3134" s="148">
        <v>27.23</v>
      </c>
      <c r="F3134" s="148">
        <v>81.73</v>
      </c>
      <c r="G3134" s="125">
        <v>9</v>
      </c>
    </row>
    <row r="3135" spans="1:7" s="125" customFormat="1">
      <c r="A3135" s="145" t="s">
        <v>6604</v>
      </c>
      <c r="B3135" s="146" t="s">
        <v>6605</v>
      </c>
      <c r="C3135" s="147" t="s">
        <v>31</v>
      </c>
      <c r="D3135" s="148">
        <v>66.89</v>
      </c>
      <c r="E3135" s="148">
        <v>31.59</v>
      </c>
      <c r="F3135" s="148">
        <v>98.48</v>
      </c>
      <c r="G3135" s="125">
        <v>9</v>
      </c>
    </row>
    <row r="3136" spans="1:7" s="125" customFormat="1">
      <c r="A3136" s="145" t="s">
        <v>6606</v>
      </c>
      <c r="B3136" s="146" t="s">
        <v>6607</v>
      </c>
      <c r="C3136" s="147" t="s">
        <v>31</v>
      </c>
      <c r="D3136" s="148">
        <v>56.63</v>
      </c>
      <c r="E3136" s="148">
        <v>27.23</v>
      </c>
      <c r="F3136" s="148">
        <v>83.86</v>
      </c>
      <c r="G3136" s="125">
        <v>9</v>
      </c>
    </row>
    <row r="3137" spans="1:7" s="125" customFormat="1">
      <c r="A3137" s="145" t="s">
        <v>6608</v>
      </c>
      <c r="B3137" s="146" t="s">
        <v>6609</v>
      </c>
      <c r="C3137" s="147" t="s">
        <v>31</v>
      </c>
      <c r="D3137" s="148">
        <v>70.45</v>
      </c>
      <c r="E3137" s="148">
        <v>31.59</v>
      </c>
      <c r="F3137" s="148">
        <v>102.04</v>
      </c>
      <c r="G3137" s="125">
        <v>9</v>
      </c>
    </row>
    <row r="3138" spans="1:7" s="125" customFormat="1">
      <c r="A3138" s="145" t="s">
        <v>6610</v>
      </c>
      <c r="B3138" s="146" t="s">
        <v>6611</v>
      </c>
      <c r="C3138" s="147" t="s">
        <v>31</v>
      </c>
      <c r="D3138" s="148">
        <v>98.87</v>
      </c>
      <c r="E3138" s="148">
        <v>39.020000000000003</v>
      </c>
      <c r="F3138" s="148">
        <v>137.88999999999999</v>
      </c>
      <c r="G3138" s="125">
        <v>9</v>
      </c>
    </row>
    <row r="3139" spans="1:7" s="125" customFormat="1">
      <c r="A3139" s="145" t="s">
        <v>6612</v>
      </c>
      <c r="B3139" s="146" t="s">
        <v>6613</v>
      </c>
      <c r="C3139" s="147" t="s">
        <v>31</v>
      </c>
      <c r="D3139" s="148">
        <v>152.63</v>
      </c>
      <c r="E3139" s="148">
        <v>44.4</v>
      </c>
      <c r="F3139" s="148">
        <v>197.03</v>
      </c>
      <c r="G3139" s="125">
        <v>9</v>
      </c>
    </row>
    <row r="3140" spans="1:7" s="125" customFormat="1">
      <c r="A3140" s="145" t="s">
        <v>6614</v>
      </c>
      <c r="B3140" s="146" t="s">
        <v>6615</v>
      </c>
      <c r="C3140" s="147" t="s">
        <v>31</v>
      </c>
      <c r="D3140" s="148">
        <v>265.48</v>
      </c>
      <c r="E3140" s="148">
        <v>57.21</v>
      </c>
      <c r="F3140" s="148">
        <v>322.69</v>
      </c>
      <c r="G3140" s="125">
        <v>9</v>
      </c>
    </row>
    <row r="3141" spans="1:7" s="125" customFormat="1">
      <c r="A3141" s="145" t="s">
        <v>6616</v>
      </c>
      <c r="B3141" s="146" t="s">
        <v>6617</v>
      </c>
      <c r="C3141" s="147" t="s">
        <v>31</v>
      </c>
      <c r="D3141" s="148">
        <v>389.28</v>
      </c>
      <c r="E3141" s="148">
        <v>72.05</v>
      </c>
      <c r="F3141" s="148">
        <v>461.33</v>
      </c>
      <c r="G3141" s="125">
        <v>9</v>
      </c>
    </row>
    <row r="3142" spans="1:7" s="125" customFormat="1">
      <c r="A3142" s="145" t="s">
        <v>6618</v>
      </c>
      <c r="B3142" s="146" t="s">
        <v>6619</v>
      </c>
      <c r="C3142" s="147" t="s">
        <v>31</v>
      </c>
      <c r="D3142" s="148">
        <v>596.41</v>
      </c>
      <c r="E3142" s="148">
        <v>107.72</v>
      </c>
      <c r="F3142" s="148">
        <v>704.13</v>
      </c>
      <c r="G3142" s="125">
        <v>9</v>
      </c>
    </row>
    <row r="3143" spans="1:7" s="125" customFormat="1">
      <c r="A3143" s="145" t="s">
        <v>6620</v>
      </c>
      <c r="B3143" s="146" t="s">
        <v>6621</v>
      </c>
      <c r="C3143" s="147" t="s">
        <v>31</v>
      </c>
      <c r="D3143" s="148">
        <v>152.38999999999999</v>
      </c>
      <c r="E3143" s="148">
        <v>44.4</v>
      </c>
      <c r="F3143" s="148">
        <v>196.79</v>
      </c>
      <c r="G3143" s="125">
        <v>9</v>
      </c>
    </row>
    <row r="3144" spans="1:7" s="125" customFormat="1">
      <c r="A3144" s="145" t="s">
        <v>6622</v>
      </c>
      <c r="B3144" s="146" t="s">
        <v>6623</v>
      </c>
      <c r="C3144" s="147" t="s">
        <v>31</v>
      </c>
      <c r="D3144" s="148">
        <v>313.77</v>
      </c>
      <c r="E3144" s="148">
        <v>57.21</v>
      </c>
      <c r="F3144" s="148">
        <v>370.98</v>
      </c>
      <c r="G3144" s="125">
        <v>9</v>
      </c>
    </row>
    <row r="3145" spans="1:7" s="125" customFormat="1">
      <c r="A3145" s="145" t="s">
        <v>6624</v>
      </c>
      <c r="B3145" s="146" t="s">
        <v>6625</v>
      </c>
      <c r="C3145" s="147" t="s">
        <v>31</v>
      </c>
      <c r="D3145" s="148">
        <v>435.97</v>
      </c>
      <c r="E3145" s="148">
        <v>72.05</v>
      </c>
      <c r="F3145" s="148">
        <v>508.02</v>
      </c>
      <c r="G3145" s="125">
        <v>9</v>
      </c>
    </row>
    <row r="3146" spans="1:7" s="125" customFormat="1">
      <c r="A3146" s="145" t="s">
        <v>6626</v>
      </c>
      <c r="B3146" s="146" t="s">
        <v>6627</v>
      </c>
      <c r="C3146" s="147" t="s">
        <v>31</v>
      </c>
      <c r="D3146" s="148">
        <v>210.99</v>
      </c>
      <c r="E3146" s="148">
        <v>44.4</v>
      </c>
      <c r="F3146" s="148">
        <v>255.39</v>
      </c>
      <c r="G3146" s="125">
        <v>9</v>
      </c>
    </row>
    <row r="3147" spans="1:7" s="125" customFormat="1">
      <c r="A3147" s="145" t="s">
        <v>6628</v>
      </c>
      <c r="B3147" s="146" t="s">
        <v>6629</v>
      </c>
      <c r="C3147" s="147" t="s">
        <v>31</v>
      </c>
      <c r="D3147" s="148">
        <v>351.69</v>
      </c>
      <c r="E3147" s="148">
        <v>57.21</v>
      </c>
      <c r="F3147" s="148">
        <v>408.9</v>
      </c>
      <c r="G3147" s="125">
        <v>9</v>
      </c>
    </row>
    <row r="3148" spans="1:7" s="125" customFormat="1">
      <c r="A3148" s="145" t="s">
        <v>6630</v>
      </c>
      <c r="B3148" s="146" t="s">
        <v>6631</v>
      </c>
      <c r="C3148" s="147" t="s">
        <v>31</v>
      </c>
      <c r="D3148" s="148">
        <v>514.91</v>
      </c>
      <c r="E3148" s="148">
        <v>72.05</v>
      </c>
      <c r="F3148" s="148">
        <v>586.96</v>
      </c>
      <c r="G3148" s="125">
        <v>9</v>
      </c>
    </row>
    <row r="3149" spans="1:7" s="125" customFormat="1">
      <c r="A3149" s="145" t="s">
        <v>6632</v>
      </c>
      <c r="B3149" s="146" t="s">
        <v>6633</v>
      </c>
      <c r="C3149" s="147" t="s">
        <v>31</v>
      </c>
      <c r="D3149" s="148">
        <v>31.74</v>
      </c>
      <c r="E3149" s="148">
        <v>26.38</v>
      </c>
      <c r="F3149" s="148">
        <v>58.12</v>
      </c>
      <c r="G3149" s="125">
        <v>9</v>
      </c>
    </row>
    <row r="3150" spans="1:7" s="125" customFormat="1">
      <c r="A3150" s="145" t="s">
        <v>6634</v>
      </c>
      <c r="B3150" s="146" t="s">
        <v>6635</v>
      </c>
      <c r="C3150" s="147" t="s">
        <v>31</v>
      </c>
      <c r="D3150" s="148">
        <v>36.409999999999997</v>
      </c>
      <c r="E3150" s="148">
        <v>33.6</v>
      </c>
      <c r="F3150" s="148">
        <v>70.010000000000005</v>
      </c>
      <c r="G3150" s="125">
        <v>9</v>
      </c>
    </row>
    <row r="3151" spans="1:7" s="125" customFormat="1">
      <c r="A3151" s="145" t="s">
        <v>6636</v>
      </c>
      <c r="B3151" s="146" t="s">
        <v>6637</v>
      </c>
      <c r="C3151" s="147" t="s">
        <v>31</v>
      </c>
      <c r="D3151" s="148">
        <v>66.72</v>
      </c>
      <c r="E3151" s="148">
        <v>56.8</v>
      </c>
      <c r="F3151" s="148">
        <v>123.52</v>
      </c>
      <c r="G3151" s="125">
        <v>9</v>
      </c>
    </row>
    <row r="3152" spans="1:7" s="125" customFormat="1">
      <c r="A3152" s="145" t="s">
        <v>6638</v>
      </c>
      <c r="B3152" s="146" t="s">
        <v>6639</v>
      </c>
      <c r="C3152" s="147" t="s">
        <v>31</v>
      </c>
      <c r="D3152" s="148">
        <v>925.91</v>
      </c>
      <c r="E3152" s="148">
        <v>161.58000000000001</v>
      </c>
      <c r="F3152" s="148">
        <v>1087.49</v>
      </c>
      <c r="G3152" s="125">
        <v>9</v>
      </c>
    </row>
    <row r="3153" spans="1:7" s="125" customFormat="1">
      <c r="A3153" s="145" t="s">
        <v>6640</v>
      </c>
      <c r="B3153" s="146" t="s">
        <v>6641</v>
      </c>
      <c r="C3153" s="147" t="s">
        <v>31</v>
      </c>
      <c r="D3153" s="148">
        <v>93.49</v>
      </c>
      <c r="E3153" s="148">
        <v>31.59</v>
      </c>
      <c r="F3153" s="148">
        <v>125.08</v>
      </c>
      <c r="G3153" s="125">
        <v>9</v>
      </c>
    </row>
    <row r="3154" spans="1:7" s="125" customFormat="1">
      <c r="A3154" s="145" t="s">
        <v>6642</v>
      </c>
      <c r="B3154" s="146" t="s">
        <v>6643</v>
      </c>
      <c r="C3154" s="147" t="s">
        <v>31</v>
      </c>
      <c r="D3154" s="148">
        <v>87.9</v>
      </c>
      <c r="E3154" s="148">
        <v>31.59</v>
      </c>
      <c r="F3154" s="148">
        <v>119.49</v>
      </c>
      <c r="G3154" s="125">
        <v>9</v>
      </c>
    </row>
    <row r="3155" spans="1:7" s="125" customFormat="1">
      <c r="A3155" s="145" t="s">
        <v>6644</v>
      </c>
      <c r="B3155" s="146" t="s">
        <v>6645</v>
      </c>
      <c r="C3155" s="147" t="s">
        <v>31</v>
      </c>
      <c r="D3155" s="148">
        <v>120.7</v>
      </c>
      <c r="E3155" s="148">
        <v>31.59</v>
      </c>
      <c r="F3155" s="148">
        <v>152.29</v>
      </c>
      <c r="G3155" s="125">
        <v>9</v>
      </c>
    </row>
    <row r="3156" spans="1:7" s="125" customFormat="1">
      <c r="A3156" s="145" t="s">
        <v>6646</v>
      </c>
      <c r="B3156" s="146" t="s">
        <v>6647</v>
      </c>
      <c r="C3156" s="147" t="s">
        <v>31</v>
      </c>
      <c r="D3156" s="148">
        <v>207.15</v>
      </c>
      <c r="E3156" s="148">
        <v>49.79</v>
      </c>
      <c r="F3156" s="148">
        <v>256.94</v>
      </c>
      <c r="G3156" s="125">
        <v>9</v>
      </c>
    </row>
    <row r="3157" spans="1:7" s="125" customFormat="1">
      <c r="A3157" s="145" t="s">
        <v>6648</v>
      </c>
      <c r="B3157" s="146" t="s">
        <v>6649</v>
      </c>
      <c r="C3157" s="147" t="s">
        <v>31</v>
      </c>
      <c r="D3157" s="148">
        <v>123.85</v>
      </c>
      <c r="E3157" s="148">
        <v>39.020000000000003</v>
      </c>
      <c r="F3157" s="148">
        <v>162.87</v>
      </c>
      <c r="G3157" s="125">
        <v>9</v>
      </c>
    </row>
    <row r="3158" spans="1:7" s="125" customFormat="1">
      <c r="A3158" s="145" t="s">
        <v>6650</v>
      </c>
      <c r="B3158" s="146" t="s">
        <v>6651</v>
      </c>
      <c r="C3158" s="147" t="s">
        <v>31</v>
      </c>
      <c r="D3158" s="148">
        <v>353.54</v>
      </c>
      <c r="E3158" s="148">
        <v>64.63</v>
      </c>
      <c r="F3158" s="148">
        <v>418.17</v>
      </c>
      <c r="G3158" s="125">
        <v>9</v>
      </c>
    </row>
    <row r="3159" spans="1:7" s="125" customFormat="1">
      <c r="A3159" s="145" t="s">
        <v>6652</v>
      </c>
      <c r="B3159" s="146" t="s">
        <v>6653</v>
      </c>
      <c r="C3159" s="147" t="s">
        <v>31</v>
      </c>
      <c r="D3159" s="148">
        <v>86.17</v>
      </c>
      <c r="E3159" s="148">
        <v>27.23</v>
      </c>
      <c r="F3159" s="148">
        <v>113.4</v>
      </c>
      <c r="G3159" s="125">
        <v>9</v>
      </c>
    </row>
    <row r="3160" spans="1:7" s="125" customFormat="1">
      <c r="A3160" s="145" t="s">
        <v>6654</v>
      </c>
      <c r="B3160" s="146" t="s">
        <v>6655</v>
      </c>
      <c r="C3160" s="147" t="s">
        <v>31</v>
      </c>
      <c r="D3160" s="148">
        <v>83.78</v>
      </c>
      <c r="E3160" s="148">
        <v>27.23</v>
      </c>
      <c r="F3160" s="148">
        <v>111.01</v>
      </c>
      <c r="G3160" s="125">
        <v>9</v>
      </c>
    </row>
    <row r="3161" spans="1:7" s="125" customFormat="1">
      <c r="A3161" s="145" t="s">
        <v>6656</v>
      </c>
      <c r="B3161" s="146" t="s">
        <v>6657</v>
      </c>
      <c r="C3161" s="147" t="s">
        <v>31</v>
      </c>
      <c r="D3161" s="148">
        <v>19.84</v>
      </c>
      <c r="E3161" s="148">
        <v>9.61</v>
      </c>
      <c r="F3161" s="148">
        <v>29.45</v>
      </c>
      <c r="G3161" s="125">
        <v>9</v>
      </c>
    </row>
    <row r="3162" spans="1:7" s="125" customFormat="1">
      <c r="A3162" s="145" t="s">
        <v>6658</v>
      </c>
      <c r="B3162" s="146" t="s">
        <v>6659</v>
      </c>
      <c r="C3162" s="147"/>
      <c r="D3162" s="148"/>
      <c r="E3162" s="148"/>
      <c r="F3162" s="148"/>
      <c r="G3162" s="125">
        <v>5</v>
      </c>
    </row>
    <row r="3163" spans="1:7" s="125" customFormat="1" ht="30">
      <c r="A3163" s="145" t="s">
        <v>6660</v>
      </c>
      <c r="B3163" s="146" t="s">
        <v>6661</v>
      </c>
      <c r="C3163" s="147" t="s">
        <v>31</v>
      </c>
      <c r="D3163" s="148">
        <v>11.36</v>
      </c>
      <c r="E3163" s="148">
        <v>1.4</v>
      </c>
      <c r="F3163" s="148">
        <v>12.76</v>
      </c>
      <c r="G3163" s="125">
        <v>9</v>
      </c>
    </row>
    <row r="3164" spans="1:7" s="125" customFormat="1" ht="30">
      <c r="A3164" s="145" t="s">
        <v>6662</v>
      </c>
      <c r="B3164" s="146" t="s">
        <v>6663</v>
      </c>
      <c r="C3164" s="147" t="s">
        <v>31</v>
      </c>
      <c r="D3164" s="148">
        <v>14.31</v>
      </c>
      <c r="E3164" s="148">
        <v>1.4</v>
      </c>
      <c r="F3164" s="148">
        <v>15.71</v>
      </c>
      <c r="G3164" s="125">
        <v>9</v>
      </c>
    </row>
    <row r="3165" spans="1:7" s="125" customFormat="1" ht="30">
      <c r="A3165" s="145" t="s">
        <v>6664</v>
      </c>
      <c r="B3165" s="146" t="s">
        <v>6665</v>
      </c>
      <c r="C3165" s="147" t="s">
        <v>31</v>
      </c>
      <c r="D3165" s="148">
        <v>19.91</v>
      </c>
      <c r="E3165" s="148">
        <v>1.4</v>
      </c>
      <c r="F3165" s="148">
        <v>21.31</v>
      </c>
      <c r="G3165" s="125">
        <v>9</v>
      </c>
    </row>
    <row r="3166" spans="1:7" s="125" customFormat="1" ht="30">
      <c r="A3166" s="145" t="s">
        <v>6666</v>
      </c>
      <c r="B3166" s="146" t="s">
        <v>6667</v>
      </c>
      <c r="C3166" s="147" t="s">
        <v>31</v>
      </c>
      <c r="D3166" s="148">
        <v>51.8</v>
      </c>
      <c r="E3166" s="148">
        <v>1.4</v>
      </c>
      <c r="F3166" s="148">
        <v>53.2</v>
      </c>
      <c r="G3166" s="125">
        <v>9</v>
      </c>
    </row>
    <row r="3167" spans="1:7" s="125" customFormat="1" ht="30">
      <c r="A3167" s="145" t="s">
        <v>6668</v>
      </c>
      <c r="B3167" s="146" t="s">
        <v>6669</v>
      </c>
      <c r="C3167" s="147" t="s">
        <v>31</v>
      </c>
      <c r="D3167" s="148">
        <v>44.64</v>
      </c>
      <c r="E3167" s="148">
        <v>1.4</v>
      </c>
      <c r="F3167" s="148">
        <v>46.04</v>
      </c>
      <c r="G3167" s="125">
        <v>9</v>
      </c>
    </row>
    <row r="3168" spans="1:7" s="125" customFormat="1">
      <c r="A3168" s="145" t="s">
        <v>6670</v>
      </c>
      <c r="B3168" s="146" t="s">
        <v>6671</v>
      </c>
      <c r="C3168" s="147" t="s">
        <v>31</v>
      </c>
      <c r="D3168" s="148">
        <v>110.57</v>
      </c>
      <c r="E3168" s="148">
        <v>2.1</v>
      </c>
      <c r="F3168" s="148">
        <v>112.67</v>
      </c>
      <c r="G3168" s="125">
        <v>9</v>
      </c>
    </row>
    <row r="3169" spans="1:7" s="125" customFormat="1">
      <c r="A3169" s="145" t="s">
        <v>6672</v>
      </c>
      <c r="B3169" s="146" t="s">
        <v>6673</v>
      </c>
      <c r="C3169" s="147" t="s">
        <v>31</v>
      </c>
      <c r="D3169" s="148">
        <v>137.66</v>
      </c>
      <c r="E3169" s="148">
        <v>2.1</v>
      </c>
      <c r="F3169" s="148">
        <v>139.76</v>
      </c>
      <c r="G3169" s="125">
        <v>9</v>
      </c>
    </row>
    <row r="3170" spans="1:7" s="125" customFormat="1">
      <c r="A3170" s="145" t="s">
        <v>6674</v>
      </c>
      <c r="B3170" s="146" t="s">
        <v>6675</v>
      </c>
      <c r="C3170" s="147" t="s">
        <v>31</v>
      </c>
      <c r="D3170" s="148">
        <v>215.31</v>
      </c>
      <c r="E3170" s="148">
        <v>2.1</v>
      </c>
      <c r="F3170" s="148">
        <v>217.41</v>
      </c>
      <c r="G3170" s="125">
        <v>9</v>
      </c>
    </row>
    <row r="3171" spans="1:7" s="125" customFormat="1">
      <c r="A3171" s="145" t="s">
        <v>6676</v>
      </c>
      <c r="B3171" s="146" t="s">
        <v>6677</v>
      </c>
      <c r="C3171" s="147" t="s">
        <v>31</v>
      </c>
      <c r="D3171" s="148">
        <v>334.79</v>
      </c>
      <c r="E3171" s="148">
        <v>2.1</v>
      </c>
      <c r="F3171" s="148">
        <v>336.89</v>
      </c>
      <c r="G3171" s="125">
        <v>9</v>
      </c>
    </row>
    <row r="3172" spans="1:7" s="125" customFormat="1">
      <c r="A3172" s="145" t="s">
        <v>6678</v>
      </c>
      <c r="B3172" s="146" t="s">
        <v>6679</v>
      </c>
      <c r="C3172" s="147" t="s">
        <v>31</v>
      </c>
      <c r="D3172" s="148">
        <v>487.1</v>
      </c>
      <c r="E3172" s="148">
        <v>2.1</v>
      </c>
      <c r="F3172" s="148">
        <v>489.2</v>
      </c>
      <c r="G3172" s="125">
        <v>9</v>
      </c>
    </row>
    <row r="3173" spans="1:7" s="125" customFormat="1">
      <c r="A3173" s="145" t="s">
        <v>6680</v>
      </c>
      <c r="B3173" s="146" t="s">
        <v>6681</v>
      </c>
      <c r="C3173" s="147" t="s">
        <v>31</v>
      </c>
      <c r="D3173" s="148">
        <v>769.08</v>
      </c>
      <c r="E3173" s="148">
        <v>2.1</v>
      </c>
      <c r="F3173" s="148">
        <v>771.18</v>
      </c>
      <c r="G3173" s="125">
        <v>9</v>
      </c>
    </row>
    <row r="3174" spans="1:7" s="125" customFormat="1">
      <c r="A3174" s="145" t="s">
        <v>6682</v>
      </c>
      <c r="B3174" s="146" t="s">
        <v>6683</v>
      </c>
      <c r="C3174" s="147" t="s">
        <v>31</v>
      </c>
      <c r="D3174" s="148">
        <v>1184.04</v>
      </c>
      <c r="E3174" s="148">
        <v>2.1</v>
      </c>
      <c r="F3174" s="148">
        <v>1186.1400000000001</v>
      </c>
      <c r="G3174" s="125">
        <v>9</v>
      </c>
    </row>
    <row r="3175" spans="1:7" s="125" customFormat="1">
      <c r="A3175" s="145" t="s">
        <v>6684</v>
      </c>
      <c r="B3175" s="146" t="s">
        <v>6685</v>
      </c>
      <c r="C3175" s="147" t="s">
        <v>31</v>
      </c>
      <c r="D3175" s="148">
        <v>1622.2</v>
      </c>
      <c r="E3175" s="148">
        <v>2.1</v>
      </c>
      <c r="F3175" s="148">
        <v>1624.3</v>
      </c>
      <c r="G3175" s="125">
        <v>9</v>
      </c>
    </row>
    <row r="3176" spans="1:7" s="125" customFormat="1">
      <c r="A3176" s="145" t="s">
        <v>6686</v>
      </c>
      <c r="B3176" s="146" t="s">
        <v>6687</v>
      </c>
      <c r="C3176" s="147"/>
      <c r="D3176" s="148"/>
      <c r="E3176" s="148"/>
      <c r="F3176" s="148"/>
      <c r="G3176" s="125">
        <v>5</v>
      </c>
    </row>
    <row r="3177" spans="1:7" s="125" customFormat="1" ht="30">
      <c r="A3177" s="145" t="s">
        <v>6688</v>
      </c>
      <c r="B3177" s="146" t="s">
        <v>6689</v>
      </c>
      <c r="C3177" s="147" t="s">
        <v>31</v>
      </c>
      <c r="D3177" s="148">
        <v>563.99</v>
      </c>
      <c r="E3177" s="148">
        <v>29.37</v>
      </c>
      <c r="F3177" s="148">
        <v>593.36</v>
      </c>
      <c r="G3177" s="125">
        <v>9</v>
      </c>
    </row>
    <row r="3178" spans="1:7" s="125" customFormat="1" ht="30">
      <c r="A3178" s="145" t="s">
        <v>6690</v>
      </c>
      <c r="B3178" s="146" t="s">
        <v>6691</v>
      </c>
      <c r="C3178" s="147" t="s">
        <v>31</v>
      </c>
      <c r="D3178" s="148">
        <v>666.46</v>
      </c>
      <c r="E3178" s="148">
        <v>29.37</v>
      </c>
      <c r="F3178" s="148">
        <v>695.83</v>
      </c>
      <c r="G3178" s="125">
        <v>9</v>
      </c>
    </row>
    <row r="3179" spans="1:7" s="125" customFormat="1" ht="30">
      <c r="A3179" s="145" t="s">
        <v>6692</v>
      </c>
      <c r="B3179" s="146" t="s">
        <v>6693</v>
      </c>
      <c r="C3179" s="147" t="s">
        <v>31</v>
      </c>
      <c r="D3179" s="148">
        <v>822.12</v>
      </c>
      <c r="E3179" s="148">
        <v>29.37</v>
      </c>
      <c r="F3179" s="148">
        <v>851.49</v>
      </c>
      <c r="G3179" s="125">
        <v>9</v>
      </c>
    </row>
    <row r="3180" spans="1:7" s="125" customFormat="1" ht="30">
      <c r="A3180" s="145" t="s">
        <v>6694</v>
      </c>
      <c r="B3180" s="146" t="s">
        <v>6695</v>
      </c>
      <c r="C3180" s="147" t="s">
        <v>31</v>
      </c>
      <c r="D3180" s="148">
        <v>1271.68</v>
      </c>
      <c r="E3180" s="148">
        <v>29.37</v>
      </c>
      <c r="F3180" s="148">
        <v>1301.05</v>
      </c>
      <c r="G3180" s="125">
        <v>9</v>
      </c>
    </row>
    <row r="3181" spans="1:7" s="125" customFormat="1" ht="30">
      <c r="A3181" s="145" t="s">
        <v>6696</v>
      </c>
      <c r="B3181" s="146" t="s">
        <v>6697</v>
      </c>
      <c r="C3181" s="147" t="s">
        <v>31</v>
      </c>
      <c r="D3181" s="148">
        <v>971.71</v>
      </c>
      <c r="E3181" s="148">
        <v>29.37</v>
      </c>
      <c r="F3181" s="148">
        <v>1001.08</v>
      </c>
      <c r="G3181" s="125">
        <v>9</v>
      </c>
    </row>
    <row r="3182" spans="1:7" s="125" customFormat="1" ht="30">
      <c r="A3182" s="145" t="s">
        <v>6698</v>
      </c>
      <c r="B3182" s="146" t="s">
        <v>6699</v>
      </c>
      <c r="C3182" s="147" t="s">
        <v>31</v>
      </c>
      <c r="D3182" s="148">
        <v>499.25</v>
      </c>
      <c r="E3182" s="148">
        <v>29.37</v>
      </c>
      <c r="F3182" s="148">
        <v>528.62</v>
      </c>
      <c r="G3182" s="125">
        <v>9</v>
      </c>
    </row>
    <row r="3183" spans="1:7" s="125" customFormat="1" ht="30">
      <c r="A3183" s="145" t="s">
        <v>6700</v>
      </c>
      <c r="B3183" s="146" t="s">
        <v>6701</v>
      </c>
      <c r="C3183" s="147" t="s">
        <v>31</v>
      </c>
      <c r="D3183" s="148">
        <v>502.84</v>
      </c>
      <c r="E3183" s="148">
        <v>29.37</v>
      </c>
      <c r="F3183" s="148">
        <v>532.21</v>
      </c>
      <c r="G3183" s="125">
        <v>9</v>
      </c>
    </row>
    <row r="3184" spans="1:7" s="125" customFormat="1" ht="30">
      <c r="A3184" s="145" t="s">
        <v>6702</v>
      </c>
      <c r="B3184" s="146" t="s">
        <v>6703</v>
      </c>
      <c r="C3184" s="147" t="s">
        <v>31</v>
      </c>
      <c r="D3184" s="148">
        <v>686.38</v>
      </c>
      <c r="E3184" s="148">
        <v>29.37</v>
      </c>
      <c r="F3184" s="148">
        <v>715.75</v>
      </c>
      <c r="G3184" s="125">
        <v>9</v>
      </c>
    </row>
    <row r="3185" spans="1:7" s="125" customFormat="1" ht="30">
      <c r="A3185" s="145" t="s">
        <v>6704</v>
      </c>
      <c r="B3185" s="146" t="s">
        <v>6705</v>
      </c>
      <c r="C3185" s="147" t="s">
        <v>31</v>
      </c>
      <c r="D3185" s="148">
        <v>835.86</v>
      </c>
      <c r="E3185" s="148">
        <v>29.37</v>
      </c>
      <c r="F3185" s="148">
        <v>865.23</v>
      </c>
      <c r="G3185" s="125">
        <v>9</v>
      </c>
    </row>
    <row r="3186" spans="1:7" s="125" customFormat="1" ht="30">
      <c r="A3186" s="145" t="s">
        <v>6706</v>
      </c>
      <c r="B3186" s="146" t="s">
        <v>6707</v>
      </c>
      <c r="C3186" s="147" t="s">
        <v>31</v>
      </c>
      <c r="D3186" s="148">
        <v>889.26</v>
      </c>
      <c r="E3186" s="148">
        <v>29.37</v>
      </c>
      <c r="F3186" s="148">
        <v>918.63</v>
      </c>
      <c r="G3186" s="125">
        <v>9</v>
      </c>
    </row>
    <row r="3187" spans="1:7" s="125" customFormat="1" ht="30">
      <c r="A3187" s="145" t="s">
        <v>6708</v>
      </c>
      <c r="B3187" s="146" t="s">
        <v>6709</v>
      </c>
      <c r="C3187" s="147" t="s">
        <v>31</v>
      </c>
      <c r="D3187" s="148">
        <v>1012.88</v>
      </c>
      <c r="E3187" s="148">
        <v>29.37</v>
      </c>
      <c r="F3187" s="148">
        <v>1042.25</v>
      </c>
      <c r="G3187" s="125">
        <v>9</v>
      </c>
    </row>
    <row r="3188" spans="1:7" s="125" customFormat="1" ht="30">
      <c r="A3188" s="145" t="s">
        <v>6710</v>
      </c>
      <c r="B3188" s="146" t="s">
        <v>6711</v>
      </c>
      <c r="C3188" s="147" t="s">
        <v>31</v>
      </c>
      <c r="D3188" s="148">
        <v>1330.95</v>
      </c>
      <c r="E3188" s="148">
        <v>29.37</v>
      </c>
      <c r="F3188" s="148">
        <v>1360.32</v>
      </c>
      <c r="G3188" s="125">
        <v>9</v>
      </c>
    </row>
    <row r="3189" spans="1:7" s="125" customFormat="1">
      <c r="A3189" s="145" t="s">
        <v>6712</v>
      </c>
      <c r="B3189" s="146" t="s">
        <v>6713</v>
      </c>
      <c r="C3189" s="147"/>
      <c r="D3189" s="148"/>
      <c r="E3189" s="148"/>
      <c r="F3189" s="148"/>
      <c r="G3189" s="125">
        <v>5</v>
      </c>
    </row>
    <row r="3190" spans="1:7" s="125" customFormat="1" ht="30">
      <c r="A3190" s="145" t="s">
        <v>6714</v>
      </c>
      <c r="B3190" s="146" t="s">
        <v>6715</v>
      </c>
      <c r="C3190" s="147" t="s">
        <v>31</v>
      </c>
      <c r="D3190" s="148">
        <v>173.62</v>
      </c>
      <c r="E3190" s="148">
        <v>17.62</v>
      </c>
      <c r="F3190" s="148">
        <v>191.24</v>
      </c>
      <c r="G3190" s="125">
        <v>9</v>
      </c>
    </row>
    <row r="3191" spans="1:7" s="125" customFormat="1" ht="30">
      <c r="A3191" s="145" t="s">
        <v>6716</v>
      </c>
      <c r="B3191" s="146" t="s">
        <v>6717</v>
      </c>
      <c r="C3191" s="147" t="s">
        <v>31</v>
      </c>
      <c r="D3191" s="148">
        <v>292.02999999999997</v>
      </c>
      <c r="E3191" s="148">
        <v>23.5</v>
      </c>
      <c r="F3191" s="148">
        <v>315.52999999999997</v>
      </c>
      <c r="G3191" s="125">
        <v>9</v>
      </c>
    </row>
    <row r="3192" spans="1:7" s="125" customFormat="1" ht="30">
      <c r="A3192" s="145" t="s">
        <v>6718</v>
      </c>
      <c r="B3192" s="146" t="s">
        <v>6719</v>
      </c>
      <c r="C3192" s="147" t="s">
        <v>31</v>
      </c>
      <c r="D3192" s="148">
        <v>285.22000000000003</v>
      </c>
      <c r="E3192" s="148">
        <v>23.5</v>
      </c>
      <c r="F3192" s="148">
        <v>308.72000000000003</v>
      </c>
      <c r="G3192" s="125">
        <v>9</v>
      </c>
    </row>
    <row r="3193" spans="1:7" s="125" customFormat="1">
      <c r="A3193" s="145" t="s">
        <v>6720</v>
      </c>
      <c r="B3193" s="146" t="s">
        <v>6721</v>
      </c>
      <c r="C3193" s="147"/>
      <c r="D3193" s="148"/>
      <c r="E3193" s="148"/>
      <c r="F3193" s="148"/>
      <c r="G3193" s="125">
        <v>5</v>
      </c>
    </row>
    <row r="3194" spans="1:7" s="125" customFormat="1" ht="30">
      <c r="A3194" s="145" t="s">
        <v>6722</v>
      </c>
      <c r="B3194" s="146" t="s">
        <v>6723</v>
      </c>
      <c r="C3194" s="147" t="s">
        <v>31</v>
      </c>
      <c r="D3194" s="148">
        <v>466.72</v>
      </c>
      <c r="E3194" s="148">
        <v>33.57</v>
      </c>
      <c r="F3194" s="148">
        <v>500.29</v>
      </c>
      <c r="G3194" s="125">
        <v>9</v>
      </c>
    </row>
    <row r="3195" spans="1:7" s="125" customFormat="1" ht="30">
      <c r="A3195" s="145" t="s">
        <v>6724</v>
      </c>
      <c r="B3195" s="146" t="s">
        <v>6725</v>
      </c>
      <c r="C3195" s="147" t="s">
        <v>31</v>
      </c>
      <c r="D3195" s="148">
        <v>602.51</v>
      </c>
      <c r="E3195" s="148">
        <v>33.57</v>
      </c>
      <c r="F3195" s="148">
        <v>636.08000000000004</v>
      </c>
      <c r="G3195" s="125">
        <v>9</v>
      </c>
    </row>
    <row r="3196" spans="1:7" s="125" customFormat="1" ht="30">
      <c r="A3196" s="145" t="s">
        <v>6726</v>
      </c>
      <c r="B3196" s="146" t="s">
        <v>6727</v>
      </c>
      <c r="C3196" s="147" t="s">
        <v>31</v>
      </c>
      <c r="D3196" s="148">
        <v>706.67</v>
      </c>
      <c r="E3196" s="148">
        <v>33.57</v>
      </c>
      <c r="F3196" s="148">
        <v>740.24</v>
      </c>
      <c r="G3196" s="125">
        <v>9</v>
      </c>
    </row>
    <row r="3197" spans="1:7" s="125" customFormat="1" ht="30">
      <c r="A3197" s="145" t="s">
        <v>6728</v>
      </c>
      <c r="B3197" s="146" t="s">
        <v>6729</v>
      </c>
      <c r="C3197" s="147" t="s">
        <v>31</v>
      </c>
      <c r="D3197" s="148">
        <v>833.85</v>
      </c>
      <c r="E3197" s="148">
        <v>33.57</v>
      </c>
      <c r="F3197" s="148">
        <v>867.42</v>
      </c>
      <c r="G3197" s="125">
        <v>9</v>
      </c>
    </row>
    <row r="3198" spans="1:7" s="125" customFormat="1" ht="30">
      <c r="A3198" s="145" t="s">
        <v>6730</v>
      </c>
      <c r="B3198" s="146" t="s">
        <v>6731</v>
      </c>
      <c r="C3198" s="147" t="s">
        <v>31</v>
      </c>
      <c r="D3198" s="148">
        <v>933.78</v>
      </c>
      <c r="E3198" s="148">
        <v>36.090000000000003</v>
      </c>
      <c r="F3198" s="148">
        <v>969.87</v>
      </c>
      <c r="G3198" s="125">
        <v>9</v>
      </c>
    </row>
    <row r="3199" spans="1:7" s="125" customFormat="1" ht="30">
      <c r="A3199" s="145" t="s">
        <v>6732</v>
      </c>
      <c r="B3199" s="146" t="s">
        <v>6733</v>
      </c>
      <c r="C3199" s="147" t="s">
        <v>31</v>
      </c>
      <c r="D3199" s="148">
        <v>1208.81</v>
      </c>
      <c r="E3199" s="148">
        <v>36.090000000000003</v>
      </c>
      <c r="F3199" s="148">
        <v>1244.9000000000001</v>
      </c>
      <c r="G3199" s="125">
        <v>9</v>
      </c>
    </row>
    <row r="3200" spans="1:7" s="125" customFormat="1">
      <c r="A3200" s="145" t="s">
        <v>6734</v>
      </c>
      <c r="B3200" s="146" t="s">
        <v>6735</v>
      </c>
      <c r="C3200" s="147" t="s">
        <v>24</v>
      </c>
      <c r="D3200" s="148">
        <v>119.16</v>
      </c>
      <c r="E3200" s="148">
        <v>18.48</v>
      </c>
      <c r="F3200" s="148">
        <v>137.63999999999999</v>
      </c>
      <c r="G3200" s="125">
        <v>9</v>
      </c>
    </row>
    <row r="3201" spans="1:7" s="125" customFormat="1">
      <c r="A3201" s="145" t="s">
        <v>6736</v>
      </c>
      <c r="B3201" s="146" t="s">
        <v>6737</v>
      </c>
      <c r="C3201" s="147" t="s">
        <v>24</v>
      </c>
      <c r="D3201" s="148">
        <v>157.53</v>
      </c>
      <c r="E3201" s="148">
        <v>18.48</v>
      </c>
      <c r="F3201" s="148">
        <v>176.01</v>
      </c>
      <c r="G3201" s="125">
        <v>9</v>
      </c>
    </row>
    <row r="3202" spans="1:7" s="125" customFormat="1">
      <c r="A3202" s="145" t="s">
        <v>6738</v>
      </c>
      <c r="B3202" s="146" t="s">
        <v>6739</v>
      </c>
      <c r="C3202" s="147" t="s">
        <v>24</v>
      </c>
      <c r="D3202" s="148">
        <v>210.87</v>
      </c>
      <c r="E3202" s="148">
        <v>20.16</v>
      </c>
      <c r="F3202" s="148">
        <v>231.03</v>
      </c>
      <c r="G3202" s="125">
        <v>9</v>
      </c>
    </row>
    <row r="3203" spans="1:7" s="125" customFormat="1">
      <c r="A3203" s="145" t="s">
        <v>6740</v>
      </c>
      <c r="B3203" s="146" t="s">
        <v>6741</v>
      </c>
      <c r="C3203" s="147" t="s">
        <v>24</v>
      </c>
      <c r="D3203" s="148">
        <v>326.18</v>
      </c>
      <c r="E3203" s="148">
        <v>21.83</v>
      </c>
      <c r="F3203" s="148">
        <v>348.01</v>
      </c>
      <c r="G3203" s="125">
        <v>9</v>
      </c>
    </row>
    <row r="3204" spans="1:7" s="125" customFormat="1">
      <c r="A3204" s="145" t="s">
        <v>6742</v>
      </c>
      <c r="B3204" s="146" t="s">
        <v>6743</v>
      </c>
      <c r="C3204" s="147" t="s">
        <v>24</v>
      </c>
      <c r="D3204" s="148">
        <v>385.98</v>
      </c>
      <c r="E3204" s="148">
        <v>23.51</v>
      </c>
      <c r="F3204" s="148">
        <v>409.49</v>
      </c>
      <c r="G3204" s="125">
        <v>9</v>
      </c>
    </row>
    <row r="3205" spans="1:7" s="125" customFormat="1">
      <c r="A3205" s="145" t="s">
        <v>6744</v>
      </c>
      <c r="B3205" s="146" t="s">
        <v>6745</v>
      </c>
      <c r="C3205" s="147" t="s">
        <v>24</v>
      </c>
      <c r="D3205" s="148">
        <v>507.02</v>
      </c>
      <c r="E3205" s="148">
        <v>25.19</v>
      </c>
      <c r="F3205" s="148">
        <v>532.21</v>
      </c>
      <c r="G3205" s="125">
        <v>9</v>
      </c>
    </row>
    <row r="3206" spans="1:7" s="125" customFormat="1">
      <c r="A3206" s="145" t="s">
        <v>6746</v>
      </c>
      <c r="B3206" s="146" t="s">
        <v>6747</v>
      </c>
      <c r="C3206" s="147" t="s">
        <v>24</v>
      </c>
      <c r="D3206" s="148">
        <v>649.41</v>
      </c>
      <c r="E3206" s="148">
        <v>26.87</v>
      </c>
      <c r="F3206" s="148">
        <v>676.28</v>
      </c>
      <c r="G3206" s="125">
        <v>9</v>
      </c>
    </row>
    <row r="3207" spans="1:7" s="125" customFormat="1" ht="30">
      <c r="A3207" s="145" t="s">
        <v>6748</v>
      </c>
      <c r="B3207" s="146" t="s">
        <v>6749</v>
      </c>
      <c r="C3207" s="147" t="s">
        <v>24</v>
      </c>
      <c r="D3207" s="148">
        <v>300.64</v>
      </c>
      <c r="E3207" s="148">
        <v>23.51</v>
      </c>
      <c r="F3207" s="148">
        <v>324.14999999999998</v>
      </c>
      <c r="G3207" s="125">
        <v>9</v>
      </c>
    </row>
    <row r="3208" spans="1:7" s="125" customFormat="1" ht="30">
      <c r="A3208" s="145" t="s">
        <v>6750</v>
      </c>
      <c r="B3208" s="146" t="s">
        <v>6751</v>
      </c>
      <c r="C3208" s="147" t="s">
        <v>24</v>
      </c>
      <c r="D3208" s="148">
        <v>365.37</v>
      </c>
      <c r="E3208" s="148">
        <v>18.48</v>
      </c>
      <c r="F3208" s="148">
        <v>383.85</v>
      </c>
      <c r="G3208" s="125">
        <v>9</v>
      </c>
    </row>
    <row r="3209" spans="1:7" s="125" customFormat="1" ht="30">
      <c r="A3209" s="145" t="s">
        <v>6752</v>
      </c>
      <c r="B3209" s="146" t="s">
        <v>6753</v>
      </c>
      <c r="C3209" s="147" t="s">
        <v>24</v>
      </c>
      <c r="D3209" s="148">
        <v>397.57</v>
      </c>
      <c r="E3209" s="148">
        <v>23.51</v>
      </c>
      <c r="F3209" s="148">
        <v>421.08</v>
      </c>
      <c r="G3209" s="125">
        <v>9</v>
      </c>
    </row>
    <row r="3210" spans="1:7" s="125" customFormat="1" ht="30">
      <c r="A3210" s="145" t="s">
        <v>6754</v>
      </c>
      <c r="B3210" s="146" t="s">
        <v>6755</v>
      </c>
      <c r="C3210" s="147" t="s">
        <v>24</v>
      </c>
      <c r="D3210" s="148">
        <v>694.13</v>
      </c>
      <c r="E3210" s="148">
        <v>26.87</v>
      </c>
      <c r="F3210" s="148">
        <v>721</v>
      </c>
      <c r="G3210" s="125">
        <v>9</v>
      </c>
    </row>
    <row r="3211" spans="1:7" s="125" customFormat="1" ht="30">
      <c r="A3211" s="145" t="s">
        <v>6756</v>
      </c>
      <c r="B3211" s="146" t="s">
        <v>6757</v>
      </c>
      <c r="C3211" s="147" t="s">
        <v>24</v>
      </c>
      <c r="D3211" s="148">
        <v>527.51</v>
      </c>
      <c r="E3211" s="148">
        <v>20.16</v>
      </c>
      <c r="F3211" s="148">
        <v>547.66999999999996</v>
      </c>
      <c r="G3211" s="125">
        <v>9</v>
      </c>
    </row>
    <row r="3212" spans="1:7" s="125" customFormat="1" ht="30">
      <c r="A3212" s="145" t="s">
        <v>6758</v>
      </c>
      <c r="B3212" s="146" t="s">
        <v>6759</v>
      </c>
      <c r="C3212" s="147" t="s">
        <v>24</v>
      </c>
      <c r="D3212" s="148">
        <v>651.53</v>
      </c>
      <c r="E3212" s="148">
        <v>23.51</v>
      </c>
      <c r="F3212" s="148">
        <v>675.04</v>
      </c>
      <c r="G3212" s="125">
        <v>9</v>
      </c>
    </row>
    <row r="3213" spans="1:7" s="125" customFormat="1" ht="30">
      <c r="A3213" s="145" t="s">
        <v>6760</v>
      </c>
      <c r="B3213" s="146" t="s">
        <v>6761</v>
      </c>
      <c r="C3213" s="147" t="s">
        <v>24</v>
      </c>
      <c r="D3213" s="148">
        <v>1072.3900000000001</v>
      </c>
      <c r="E3213" s="148">
        <v>26.87</v>
      </c>
      <c r="F3213" s="148">
        <v>1099.26</v>
      </c>
      <c r="G3213" s="125">
        <v>9</v>
      </c>
    </row>
    <row r="3214" spans="1:7" s="125" customFormat="1">
      <c r="A3214" s="145" t="s">
        <v>6762</v>
      </c>
      <c r="B3214" s="146" t="s">
        <v>6763</v>
      </c>
      <c r="C3214" s="147" t="s">
        <v>24</v>
      </c>
      <c r="D3214" s="148">
        <v>254.02</v>
      </c>
      <c r="E3214" s="148">
        <v>18.48</v>
      </c>
      <c r="F3214" s="148">
        <v>272.5</v>
      </c>
      <c r="G3214" s="125">
        <v>9</v>
      </c>
    </row>
    <row r="3215" spans="1:7" s="125" customFormat="1">
      <c r="A3215" s="145" t="s">
        <v>6764</v>
      </c>
      <c r="B3215" s="146" t="s">
        <v>6765</v>
      </c>
      <c r="C3215" s="147" t="s">
        <v>24</v>
      </c>
      <c r="D3215" s="148">
        <v>301.32</v>
      </c>
      <c r="E3215" s="148">
        <v>20.16</v>
      </c>
      <c r="F3215" s="148">
        <v>321.48</v>
      </c>
      <c r="G3215" s="125">
        <v>9</v>
      </c>
    </row>
    <row r="3216" spans="1:7" s="125" customFormat="1">
      <c r="A3216" s="145" t="s">
        <v>6766</v>
      </c>
      <c r="B3216" s="146" t="s">
        <v>6767</v>
      </c>
      <c r="C3216" s="147"/>
      <c r="D3216" s="148"/>
      <c r="E3216" s="148"/>
      <c r="F3216" s="148"/>
      <c r="G3216" s="125">
        <v>5</v>
      </c>
    </row>
    <row r="3217" spans="1:7" s="125" customFormat="1" ht="30">
      <c r="A3217" s="145" t="s">
        <v>6768</v>
      </c>
      <c r="B3217" s="146" t="s">
        <v>6769</v>
      </c>
      <c r="C3217" s="147" t="s">
        <v>24</v>
      </c>
      <c r="D3217" s="148">
        <v>508.98</v>
      </c>
      <c r="E3217" s="148">
        <v>23.51</v>
      </c>
      <c r="F3217" s="148">
        <v>532.49</v>
      </c>
      <c r="G3217" s="125">
        <v>9</v>
      </c>
    </row>
    <row r="3218" spans="1:7" s="125" customFormat="1" ht="30">
      <c r="A3218" s="145" t="s">
        <v>6770</v>
      </c>
      <c r="B3218" s="146" t="s">
        <v>6771</v>
      </c>
      <c r="C3218" s="147" t="s">
        <v>24</v>
      </c>
      <c r="D3218" s="148">
        <v>618.19000000000005</v>
      </c>
      <c r="E3218" s="148">
        <v>26.87</v>
      </c>
      <c r="F3218" s="148">
        <v>645.05999999999995</v>
      </c>
      <c r="G3218" s="125">
        <v>9</v>
      </c>
    </row>
    <row r="3219" spans="1:7" s="125" customFormat="1" ht="30">
      <c r="A3219" s="145" t="s">
        <v>6772</v>
      </c>
      <c r="B3219" s="146" t="s">
        <v>6773</v>
      </c>
      <c r="C3219" s="147" t="s">
        <v>24</v>
      </c>
      <c r="D3219" s="148">
        <v>920.32</v>
      </c>
      <c r="E3219" s="148">
        <v>30.23</v>
      </c>
      <c r="F3219" s="148">
        <v>950.55</v>
      </c>
      <c r="G3219" s="125">
        <v>9</v>
      </c>
    </row>
    <row r="3220" spans="1:7" s="125" customFormat="1" ht="30">
      <c r="A3220" s="145" t="s">
        <v>6774</v>
      </c>
      <c r="B3220" s="146" t="s">
        <v>6775</v>
      </c>
      <c r="C3220" s="147" t="s">
        <v>24</v>
      </c>
      <c r="D3220" s="148">
        <v>1389.34</v>
      </c>
      <c r="E3220" s="148">
        <v>33.590000000000003</v>
      </c>
      <c r="F3220" s="148">
        <v>1422.93</v>
      </c>
      <c r="G3220" s="125">
        <v>9</v>
      </c>
    </row>
    <row r="3221" spans="1:7" s="125" customFormat="1" ht="30">
      <c r="A3221" s="145" t="s">
        <v>6776</v>
      </c>
      <c r="B3221" s="146" t="s">
        <v>6777</v>
      </c>
      <c r="C3221" s="147" t="s">
        <v>24</v>
      </c>
      <c r="D3221" s="148">
        <v>395.14</v>
      </c>
      <c r="E3221" s="148">
        <v>23.51</v>
      </c>
      <c r="F3221" s="148">
        <v>418.65</v>
      </c>
      <c r="G3221" s="125">
        <v>9</v>
      </c>
    </row>
    <row r="3222" spans="1:7" s="125" customFormat="1" ht="30">
      <c r="A3222" s="145" t="s">
        <v>6778</v>
      </c>
      <c r="B3222" s="146" t="s">
        <v>6779</v>
      </c>
      <c r="C3222" s="147" t="s">
        <v>24</v>
      </c>
      <c r="D3222" s="148">
        <v>352.73</v>
      </c>
      <c r="E3222" s="148">
        <v>23.51</v>
      </c>
      <c r="F3222" s="148">
        <v>376.24</v>
      </c>
      <c r="G3222" s="125">
        <v>9</v>
      </c>
    </row>
    <row r="3223" spans="1:7" s="125" customFormat="1" ht="30">
      <c r="A3223" s="145" t="s">
        <v>6780</v>
      </c>
      <c r="B3223" s="146" t="s">
        <v>6781</v>
      </c>
      <c r="C3223" s="147" t="s">
        <v>24</v>
      </c>
      <c r="D3223" s="148">
        <v>790.44</v>
      </c>
      <c r="E3223" s="148">
        <v>26.87</v>
      </c>
      <c r="F3223" s="148">
        <v>817.31</v>
      </c>
      <c r="G3223" s="125">
        <v>9</v>
      </c>
    </row>
    <row r="3224" spans="1:7" s="125" customFormat="1" ht="30">
      <c r="A3224" s="145" t="s">
        <v>6782</v>
      </c>
      <c r="B3224" s="146" t="s">
        <v>6783</v>
      </c>
      <c r="C3224" s="147" t="s">
        <v>24</v>
      </c>
      <c r="D3224" s="148">
        <v>870.07</v>
      </c>
      <c r="E3224" s="148">
        <v>30.23</v>
      </c>
      <c r="F3224" s="148">
        <v>900.3</v>
      </c>
      <c r="G3224" s="125">
        <v>9</v>
      </c>
    </row>
    <row r="3225" spans="1:7" s="125" customFormat="1" ht="30">
      <c r="A3225" s="145" t="s">
        <v>6784</v>
      </c>
      <c r="B3225" s="146" t="s">
        <v>6785</v>
      </c>
      <c r="C3225" s="147" t="s">
        <v>24</v>
      </c>
      <c r="D3225" s="148">
        <v>1288.1199999999999</v>
      </c>
      <c r="E3225" s="148">
        <v>33.590000000000003</v>
      </c>
      <c r="F3225" s="148">
        <v>1321.71</v>
      </c>
      <c r="G3225" s="125">
        <v>9</v>
      </c>
    </row>
    <row r="3226" spans="1:7" s="125" customFormat="1">
      <c r="A3226" s="145" t="s">
        <v>6786</v>
      </c>
      <c r="B3226" s="146" t="s">
        <v>6787</v>
      </c>
      <c r="C3226" s="147"/>
      <c r="D3226" s="148"/>
      <c r="E3226" s="148"/>
      <c r="F3226" s="148"/>
      <c r="G3226" s="125">
        <v>5</v>
      </c>
    </row>
    <row r="3227" spans="1:7" s="125" customFormat="1">
      <c r="A3227" s="145" t="s">
        <v>6788</v>
      </c>
      <c r="B3227" s="146" t="s">
        <v>6789</v>
      </c>
      <c r="C3227" s="147" t="s">
        <v>31</v>
      </c>
      <c r="D3227" s="148">
        <v>1.56</v>
      </c>
      <c r="E3227" s="148">
        <v>56.8</v>
      </c>
      <c r="F3227" s="148">
        <v>58.36</v>
      </c>
      <c r="G3227" s="125">
        <v>9</v>
      </c>
    </row>
    <row r="3228" spans="1:7" s="125" customFormat="1" ht="30">
      <c r="A3228" s="145" t="s">
        <v>6790</v>
      </c>
      <c r="B3228" s="146" t="s">
        <v>6791</v>
      </c>
      <c r="C3228" s="147" t="s">
        <v>31</v>
      </c>
      <c r="D3228" s="148">
        <v>57.35</v>
      </c>
      <c r="E3228" s="148">
        <v>33.04</v>
      </c>
      <c r="F3228" s="148">
        <v>90.39</v>
      </c>
      <c r="G3228" s="125">
        <v>9</v>
      </c>
    </row>
    <row r="3229" spans="1:7" s="125" customFormat="1">
      <c r="A3229" s="145" t="s">
        <v>6792</v>
      </c>
      <c r="B3229" s="146" t="s">
        <v>6793</v>
      </c>
      <c r="C3229" s="147"/>
      <c r="D3229" s="148"/>
      <c r="E3229" s="148"/>
      <c r="F3229" s="148"/>
      <c r="G3229" s="125">
        <v>5</v>
      </c>
    </row>
    <row r="3230" spans="1:7" s="125" customFormat="1" ht="30">
      <c r="A3230" s="145" t="s">
        <v>6794</v>
      </c>
      <c r="B3230" s="146" t="s">
        <v>6795</v>
      </c>
      <c r="C3230" s="147" t="s">
        <v>31</v>
      </c>
      <c r="D3230" s="148">
        <v>69.650000000000006</v>
      </c>
      <c r="E3230" s="148">
        <v>58.79</v>
      </c>
      <c r="F3230" s="148">
        <v>128.44</v>
      </c>
      <c r="G3230" s="125">
        <v>9</v>
      </c>
    </row>
    <row r="3231" spans="1:7" s="125" customFormat="1" ht="30">
      <c r="A3231" s="145" t="s">
        <v>6796</v>
      </c>
      <c r="B3231" s="146" t="s">
        <v>6797</v>
      </c>
      <c r="C3231" s="147" t="s">
        <v>31</v>
      </c>
      <c r="D3231" s="148">
        <v>78.73</v>
      </c>
      <c r="E3231" s="148">
        <v>67.180000000000007</v>
      </c>
      <c r="F3231" s="148">
        <v>145.91</v>
      </c>
      <c r="G3231" s="125">
        <v>9</v>
      </c>
    </row>
    <row r="3232" spans="1:7" s="125" customFormat="1" ht="30">
      <c r="A3232" s="145" t="s">
        <v>6798</v>
      </c>
      <c r="B3232" s="146" t="s">
        <v>6799</v>
      </c>
      <c r="C3232" s="147" t="s">
        <v>31</v>
      </c>
      <c r="D3232" s="148">
        <v>90.48</v>
      </c>
      <c r="E3232" s="148">
        <v>67.180000000000007</v>
      </c>
      <c r="F3232" s="148">
        <v>157.66</v>
      </c>
      <c r="G3232" s="125">
        <v>9</v>
      </c>
    </row>
    <row r="3233" spans="1:7" s="125" customFormat="1" ht="30">
      <c r="A3233" s="145" t="s">
        <v>6800</v>
      </c>
      <c r="B3233" s="146" t="s">
        <v>6801</v>
      </c>
      <c r="C3233" s="147" t="s">
        <v>31</v>
      </c>
      <c r="D3233" s="148">
        <v>118.24</v>
      </c>
      <c r="E3233" s="148">
        <v>75.58</v>
      </c>
      <c r="F3233" s="148">
        <v>193.82</v>
      </c>
      <c r="G3233" s="125">
        <v>9</v>
      </c>
    </row>
    <row r="3234" spans="1:7" s="125" customFormat="1" ht="30">
      <c r="A3234" s="145" t="s">
        <v>6802</v>
      </c>
      <c r="B3234" s="146" t="s">
        <v>6803</v>
      </c>
      <c r="C3234" s="147" t="s">
        <v>31</v>
      </c>
      <c r="D3234" s="148">
        <v>191.9</v>
      </c>
      <c r="E3234" s="148">
        <v>83.98</v>
      </c>
      <c r="F3234" s="148">
        <v>275.88</v>
      </c>
      <c r="G3234" s="125">
        <v>9</v>
      </c>
    </row>
    <row r="3235" spans="1:7" s="125" customFormat="1" ht="30">
      <c r="A3235" s="145" t="s">
        <v>6804</v>
      </c>
      <c r="B3235" s="146" t="s">
        <v>6805</v>
      </c>
      <c r="C3235" s="147" t="s">
        <v>31</v>
      </c>
      <c r="D3235" s="148">
        <v>218.87</v>
      </c>
      <c r="E3235" s="148">
        <v>94.48</v>
      </c>
      <c r="F3235" s="148">
        <v>313.35000000000002</v>
      </c>
      <c r="G3235" s="125">
        <v>9</v>
      </c>
    </row>
    <row r="3236" spans="1:7" s="125" customFormat="1" ht="30">
      <c r="A3236" s="145" t="s">
        <v>6806</v>
      </c>
      <c r="B3236" s="146" t="s">
        <v>6807</v>
      </c>
      <c r="C3236" s="147" t="s">
        <v>31</v>
      </c>
      <c r="D3236" s="148">
        <v>293.62</v>
      </c>
      <c r="E3236" s="148">
        <v>100.78</v>
      </c>
      <c r="F3236" s="148">
        <v>394.4</v>
      </c>
      <c r="G3236" s="125">
        <v>9</v>
      </c>
    </row>
    <row r="3237" spans="1:7" s="125" customFormat="1" ht="30">
      <c r="A3237" s="145" t="s">
        <v>6808</v>
      </c>
      <c r="B3237" s="146" t="s">
        <v>6809</v>
      </c>
      <c r="C3237" s="147" t="s">
        <v>31</v>
      </c>
      <c r="D3237" s="148">
        <v>303.27999999999997</v>
      </c>
      <c r="E3237" s="148">
        <v>104.98</v>
      </c>
      <c r="F3237" s="148">
        <v>408.26</v>
      </c>
      <c r="G3237" s="125">
        <v>9</v>
      </c>
    </row>
    <row r="3238" spans="1:7" s="125" customFormat="1" ht="30">
      <c r="A3238" s="145" t="s">
        <v>6810</v>
      </c>
      <c r="B3238" s="146" t="s">
        <v>6811</v>
      </c>
      <c r="C3238" s="147" t="s">
        <v>31</v>
      </c>
      <c r="D3238" s="148">
        <v>432.54</v>
      </c>
      <c r="E3238" s="148">
        <v>111.28</v>
      </c>
      <c r="F3238" s="148">
        <v>543.82000000000005</v>
      </c>
      <c r="G3238" s="125">
        <v>9</v>
      </c>
    </row>
    <row r="3239" spans="1:7" s="125" customFormat="1" ht="30">
      <c r="A3239" s="145" t="s">
        <v>6812</v>
      </c>
      <c r="B3239" s="146" t="s">
        <v>6813</v>
      </c>
      <c r="C3239" s="147" t="s">
        <v>31</v>
      </c>
      <c r="D3239" s="148">
        <v>592.54</v>
      </c>
      <c r="E3239" s="148">
        <v>115.47</v>
      </c>
      <c r="F3239" s="148">
        <v>708.01</v>
      </c>
      <c r="G3239" s="125">
        <v>9</v>
      </c>
    </row>
    <row r="3240" spans="1:7" s="125" customFormat="1" ht="30">
      <c r="A3240" s="145" t="s">
        <v>6814</v>
      </c>
      <c r="B3240" s="146" t="s">
        <v>6815</v>
      </c>
      <c r="C3240" s="147" t="s">
        <v>31</v>
      </c>
      <c r="D3240" s="148">
        <v>849.74</v>
      </c>
      <c r="E3240" s="148">
        <v>125.97</v>
      </c>
      <c r="F3240" s="148">
        <v>975.71</v>
      </c>
      <c r="G3240" s="125">
        <v>9</v>
      </c>
    </row>
    <row r="3241" spans="1:7" s="125" customFormat="1" ht="30">
      <c r="A3241" s="145" t="s">
        <v>6816</v>
      </c>
      <c r="B3241" s="146" t="s">
        <v>6817</v>
      </c>
      <c r="C3241" s="147" t="s">
        <v>31</v>
      </c>
      <c r="D3241" s="148">
        <v>930.47</v>
      </c>
      <c r="E3241" s="148">
        <v>138.57</v>
      </c>
      <c r="F3241" s="148">
        <v>1069.04</v>
      </c>
      <c r="G3241" s="125">
        <v>9</v>
      </c>
    </row>
    <row r="3242" spans="1:7" s="125" customFormat="1" ht="30">
      <c r="A3242" s="145" t="s">
        <v>6818</v>
      </c>
      <c r="B3242" s="146" t="s">
        <v>6819</v>
      </c>
      <c r="C3242" s="147" t="s">
        <v>31</v>
      </c>
      <c r="D3242" s="148">
        <v>1252.1199999999999</v>
      </c>
      <c r="E3242" s="148">
        <v>146.97</v>
      </c>
      <c r="F3242" s="148">
        <v>1399.09</v>
      </c>
      <c r="G3242" s="125">
        <v>9</v>
      </c>
    </row>
    <row r="3243" spans="1:7" s="125" customFormat="1">
      <c r="A3243" s="145" t="s">
        <v>6820</v>
      </c>
      <c r="B3243" s="146" t="s">
        <v>6821</v>
      </c>
      <c r="C3243" s="147"/>
      <c r="D3243" s="148"/>
      <c r="E3243" s="148"/>
      <c r="F3243" s="148"/>
      <c r="G3243" s="125">
        <v>5</v>
      </c>
    </row>
    <row r="3244" spans="1:7" s="125" customFormat="1">
      <c r="A3244" s="145" t="s">
        <v>6822</v>
      </c>
      <c r="B3244" s="146" t="s">
        <v>6823</v>
      </c>
      <c r="C3244" s="147" t="s">
        <v>31</v>
      </c>
      <c r="D3244" s="148">
        <v>132.02000000000001</v>
      </c>
      <c r="E3244" s="148">
        <v>13.4</v>
      </c>
      <c r="F3244" s="148">
        <v>145.41999999999999</v>
      </c>
      <c r="G3244" s="125">
        <v>9</v>
      </c>
    </row>
    <row r="3245" spans="1:7" s="125" customFormat="1">
      <c r="A3245" s="145" t="s">
        <v>6824</v>
      </c>
      <c r="B3245" s="146" t="s">
        <v>6825</v>
      </c>
      <c r="C3245" s="147" t="s">
        <v>31</v>
      </c>
      <c r="D3245" s="148">
        <v>171.33</v>
      </c>
      <c r="E3245" s="148">
        <v>20.100000000000001</v>
      </c>
      <c r="F3245" s="148">
        <v>191.43</v>
      </c>
      <c r="G3245" s="125">
        <v>9</v>
      </c>
    </row>
    <row r="3246" spans="1:7" s="125" customFormat="1">
      <c r="A3246" s="145" t="s">
        <v>6826</v>
      </c>
      <c r="B3246" s="146" t="s">
        <v>6827</v>
      </c>
      <c r="C3246" s="147" t="s">
        <v>31</v>
      </c>
      <c r="D3246" s="148">
        <v>215</v>
      </c>
      <c r="E3246" s="148">
        <v>23.45</v>
      </c>
      <c r="F3246" s="148">
        <v>238.45</v>
      </c>
      <c r="G3246" s="125">
        <v>9</v>
      </c>
    </row>
    <row r="3247" spans="1:7" s="125" customFormat="1">
      <c r="A3247" s="145" t="s">
        <v>6828</v>
      </c>
      <c r="B3247" s="146" t="s">
        <v>6829</v>
      </c>
      <c r="C3247" s="147" t="s">
        <v>31</v>
      </c>
      <c r="D3247" s="148">
        <v>310.77999999999997</v>
      </c>
      <c r="E3247" s="148">
        <v>26.8</v>
      </c>
      <c r="F3247" s="148">
        <v>337.58</v>
      </c>
      <c r="G3247" s="125">
        <v>9</v>
      </c>
    </row>
    <row r="3248" spans="1:7" s="125" customFormat="1">
      <c r="A3248" s="145" t="s">
        <v>6830</v>
      </c>
      <c r="B3248" s="146" t="s">
        <v>6831</v>
      </c>
      <c r="C3248" s="147" t="s">
        <v>31</v>
      </c>
      <c r="D3248" s="148">
        <v>458.92</v>
      </c>
      <c r="E3248" s="148">
        <v>33.5</v>
      </c>
      <c r="F3248" s="148">
        <v>492.42</v>
      </c>
      <c r="G3248" s="125">
        <v>9</v>
      </c>
    </row>
    <row r="3249" spans="1:7" s="125" customFormat="1">
      <c r="A3249" s="145" t="s">
        <v>6832</v>
      </c>
      <c r="B3249" s="146" t="s">
        <v>6833</v>
      </c>
      <c r="C3249" s="147" t="s">
        <v>31</v>
      </c>
      <c r="D3249" s="148">
        <v>579.88</v>
      </c>
      <c r="E3249" s="148">
        <v>40.200000000000003</v>
      </c>
      <c r="F3249" s="148">
        <v>620.08000000000004</v>
      </c>
      <c r="G3249" s="125">
        <v>9</v>
      </c>
    </row>
    <row r="3250" spans="1:7" s="125" customFormat="1">
      <c r="A3250" s="145" t="s">
        <v>6834</v>
      </c>
      <c r="B3250" s="146" t="s">
        <v>6835</v>
      </c>
      <c r="C3250" s="147" t="s">
        <v>31</v>
      </c>
      <c r="D3250" s="148">
        <v>544.78</v>
      </c>
      <c r="E3250" s="148">
        <v>50.25</v>
      </c>
      <c r="F3250" s="148">
        <v>595.03</v>
      </c>
      <c r="G3250" s="125">
        <v>9</v>
      </c>
    </row>
    <row r="3251" spans="1:7" s="125" customFormat="1">
      <c r="A3251" s="145" t="s">
        <v>6836</v>
      </c>
      <c r="B3251" s="146" t="s">
        <v>6837</v>
      </c>
      <c r="C3251" s="147" t="s">
        <v>31</v>
      </c>
      <c r="D3251" s="148">
        <v>761.83</v>
      </c>
      <c r="E3251" s="148">
        <v>100.5</v>
      </c>
      <c r="F3251" s="148">
        <v>862.33</v>
      </c>
      <c r="G3251" s="125">
        <v>9</v>
      </c>
    </row>
    <row r="3252" spans="1:7" s="125" customFormat="1">
      <c r="A3252" s="145" t="s">
        <v>6838</v>
      </c>
      <c r="B3252" s="146" t="s">
        <v>6839</v>
      </c>
      <c r="C3252" s="147"/>
      <c r="D3252" s="148"/>
      <c r="E3252" s="148"/>
      <c r="F3252" s="148"/>
      <c r="G3252" s="125">
        <v>5</v>
      </c>
    </row>
    <row r="3253" spans="1:7" s="125" customFormat="1">
      <c r="A3253" s="145" t="s">
        <v>6840</v>
      </c>
      <c r="B3253" s="146" t="s">
        <v>6841</v>
      </c>
      <c r="C3253" s="147" t="s">
        <v>31</v>
      </c>
      <c r="D3253" s="148">
        <v>72.14</v>
      </c>
      <c r="E3253" s="148">
        <v>34.85</v>
      </c>
      <c r="F3253" s="148">
        <v>106.99</v>
      </c>
      <c r="G3253" s="125">
        <v>9</v>
      </c>
    </row>
    <row r="3254" spans="1:7" s="125" customFormat="1">
      <c r="A3254" s="145" t="s">
        <v>6842</v>
      </c>
      <c r="B3254" s="146" t="s">
        <v>6843</v>
      </c>
      <c r="C3254" s="147"/>
      <c r="D3254" s="148"/>
      <c r="E3254" s="148"/>
      <c r="F3254" s="148"/>
      <c r="G3254" s="125">
        <v>5</v>
      </c>
    </row>
    <row r="3255" spans="1:7" s="125" customFormat="1" ht="30">
      <c r="A3255" s="145" t="s">
        <v>6844</v>
      </c>
      <c r="B3255" s="146" t="s">
        <v>6845</v>
      </c>
      <c r="C3255" s="147" t="s">
        <v>31</v>
      </c>
      <c r="D3255" s="148">
        <v>159.26</v>
      </c>
      <c r="E3255" s="148">
        <v>21</v>
      </c>
      <c r="F3255" s="148">
        <v>180.26</v>
      </c>
      <c r="G3255" s="125">
        <v>9</v>
      </c>
    </row>
    <row r="3256" spans="1:7" s="125" customFormat="1" ht="30">
      <c r="A3256" s="145" t="s">
        <v>6846</v>
      </c>
      <c r="B3256" s="146" t="s">
        <v>6847</v>
      </c>
      <c r="C3256" s="147" t="s">
        <v>31</v>
      </c>
      <c r="D3256" s="148">
        <v>153.15</v>
      </c>
      <c r="E3256" s="148">
        <v>21</v>
      </c>
      <c r="F3256" s="148">
        <v>174.15</v>
      </c>
      <c r="G3256" s="125">
        <v>9</v>
      </c>
    </row>
    <row r="3257" spans="1:7" s="125" customFormat="1" ht="30">
      <c r="A3257" s="145" t="s">
        <v>6848</v>
      </c>
      <c r="B3257" s="146" t="s">
        <v>6849</v>
      </c>
      <c r="C3257" s="147" t="s">
        <v>31</v>
      </c>
      <c r="D3257" s="148">
        <v>187.79</v>
      </c>
      <c r="E3257" s="148">
        <v>29.37</v>
      </c>
      <c r="F3257" s="148">
        <v>217.16</v>
      </c>
      <c r="G3257" s="125">
        <v>9</v>
      </c>
    </row>
    <row r="3258" spans="1:7" s="125" customFormat="1" ht="30">
      <c r="A3258" s="145" t="s">
        <v>6850</v>
      </c>
      <c r="B3258" s="146" t="s">
        <v>6851</v>
      </c>
      <c r="C3258" s="147" t="s">
        <v>31</v>
      </c>
      <c r="D3258" s="148">
        <v>260.93</v>
      </c>
      <c r="E3258" s="148">
        <v>29.37</v>
      </c>
      <c r="F3258" s="148">
        <v>290.3</v>
      </c>
      <c r="G3258" s="125">
        <v>9</v>
      </c>
    </row>
    <row r="3259" spans="1:7" s="125" customFormat="1" ht="30">
      <c r="A3259" s="145" t="s">
        <v>6852</v>
      </c>
      <c r="B3259" s="146" t="s">
        <v>6853</v>
      </c>
      <c r="C3259" s="147" t="s">
        <v>31</v>
      </c>
      <c r="D3259" s="148">
        <v>585.64</v>
      </c>
      <c r="E3259" s="148">
        <v>29.37</v>
      </c>
      <c r="F3259" s="148">
        <v>615.01</v>
      </c>
      <c r="G3259" s="125">
        <v>9</v>
      </c>
    </row>
    <row r="3260" spans="1:7" s="125" customFormat="1" ht="30">
      <c r="A3260" s="145" t="s">
        <v>6854</v>
      </c>
      <c r="B3260" s="146" t="s">
        <v>6855</v>
      </c>
      <c r="C3260" s="147" t="s">
        <v>24</v>
      </c>
      <c r="D3260" s="148">
        <v>96.55</v>
      </c>
      <c r="E3260" s="148">
        <v>16.8</v>
      </c>
      <c r="F3260" s="148">
        <v>113.35</v>
      </c>
      <c r="G3260" s="125">
        <v>9</v>
      </c>
    </row>
    <row r="3261" spans="1:7" s="125" customFormat="1" ht="30">
      <c r="A3261" s="145" t="s">
        <v>6856</v>
      </c>
      <c r="B3261" s="146" t="s">
        <v>6857</v>
      </c>
      <c r="C3261" s="147" t="s">
        <v>24</v>
      </c>
      <c r="D3261" s="148">
        <v>115.48</v>
      </c>
      <c r="E3261" s="148">
        <v>16.8</v>
      </c>
      <c r="F3261" s="148">
        <v>132.28</v>
      </c>
      <c r="G3261" s="125">
        <v>9</v>
      </c>
    </row>
    <row r="3262" spans="1:7" s="125" customFormat="1" ht="30">
      <c r="A3262" s="145" t="s">
        <v>6858</v>
      </c>
      <c r="B3262" s="146" t="s">
        <v>6859</v>
      </c>
      <c r="C3262" s="147" t="s">
        <v>24</v>
      </c>
      <c r="D3262" s="148">
        <v>135.69</v>
      </c>
      <c r="E3262" s="148">
        <v>21</v>
      </c>
      <c r="F3262" s="148">
        <v>156.69</v>
      </c>
      <c r="G3262" s="125">
        <v>9</v>
      </c>
    </row>
    <row r="3263" spans="1:7" s="125" customFormat="1" ht="30">
      <c r="A3263" s="145" t="s">
        <v>6860</v>
      </c>
      <c r="B3263" s="146" t="s">
        <v>6861</v>
      </c>
      <c r="C3263" s="147" t="s">
        <v>24</v>
      </c>
      <c r="D3263" s="148">
        <v>250.77</v>
      </c>
      <c r="E3263" s="148">
        <v>21</v>
      </c>
      <c r="F3263" s="148">
        <v>271.77</v>
      </c>
      <c r="G3263" s="125">
        <v>9</v>
      </c>
    </row>
    <row r="3264" spans="1:7" s="125" customFormat="1" ht="30">
      <c r="A3264" s="145" t="s">
        <v>6862</v>
      </c>
      <c r="B3264" s="146" t="s">
        <v>6863</v>
      </c>
      <c r="C3264" s="147" t="s">
        <v>24</v>
      </c>
      <c r="D3264" s="148">
        <v>411.98</v>
      </c>
      <c r="E3264" s="148">
        <v>21</v>
      </c>
      <c r="F3264" s="148">
        <v>432.98</v>
      </c>
      <c r="G3264" s="125">
        <v>9</v>
      </c>
    </row>
    <row r="3265" spans="1:7" s="125" customFormat="1" ht="30">
      <c r="A3265" s="145" t="s">
        <v>6864</v>
      </c>
      <c r="B3265" s="146" t="s">
        <v>6865</v>
      </c>
      <c r="C3265" s="147" t="s">
        <v>112</v>
      </c>
      <c r="D3265" s="148">
        <v>1298.31</v>
      </c>
      <c r="E3265" s="148">
        <v>16.8</v>
      </c>
      <c r="F3265" s="148">
        <v>1315.11</v>
      </c>
      <c r="G3265" s="125">
        <v>9</v>
      </c>
    </row>
    <row r="3266" spans="1:7" s="125" customFormat="1" ht="30">
      <c r="A3266" s="145" t="s">
        <v>6866</v>
      </c>
      <c r="B3266" s="146" t="s">
        <v>6867</v>
      </c>
      <c r="C3266" s="147" t="s">
        <v>112</v>
      </c>
      <c r="D3266" s="148">
        <v>1374.53</v>
      </c>
      <c r="E3266" s="148">
        <v>16.8</v>
      </c>
      <c r="F3266" s="148">
        <v>1391.33</v>
      </c>
      <c r="G3266" s="125">
        <v>9</v>
      </c>
    </row>
    <row r="3267" spans="1:7" s="125" customFormat="1" ht="30">
      <c r="A3267" s="145" t="s">
        <v>6868</v>
      </c>
      <c r="B3267" s="146" t="s">
        <v>6869</v>
      </c>
      <c r="C3267" s="147" t="s">
        <v>112</v>
      </c>
      <c r="D3267" s="148">
        <v>1348.92</v>
      </c>
      <c r="E3267" s="148">
        <v>21</v>
      </c>
      <c r="F3267" s="148">
        <v>1369.92</v>
      </c>
      <c r="G3267" s="125">
        <v>9</v>
      </c>
    </row>
    <row r="3268" spans="1:7" s="125" customFormat="1" ht="30">
      <c r="A3268" s="145" t="s">
        <v>6870</v>
      </c>
      <c r="B3268" s="146" t="s">
        <v>6871</v>
      </c>
      <c r="C3268" s="147" t="s">
        <v>112</v>
      </c>
      <c r="D3268" s="148">
        <v>1404.24</v>
      </c>
      <c r="E3268" s="148">
        <v>21</v>
      </c>
      <c r="F3268" s="148">
        <v>1425.24</v>
      </c>
      <c r="G3268" s="125">
        <v>9</v>
      </c>
    </row>
    <row r="3269" spans="1:7" s="125" customFormat="1" ht="30">
      <c r="A3269" s="145" t="s">
        <v>6872</v>
      </c>
      <c r="B3269" s="146" t="s">
        <v>6873</v>
      </c>
      <c r="C3269" s="147" t="s">
        <v>112</v>
      </c>
      <c r="D3269" s="148">
        <v>2141.06</v>
      </c>
      <c r="E3269" s="148">
        <v>21</v>
      </c>
      <c r="F3269" s="148">
        <v>2162.06</v>
      </c>
      <c r="G3269" s="125">
        <v>9</v>
      </c>
    </row>
    <row r="3270" spans="1:7" s="125" customFormat="1" ht="30">
      <c r="A3270" s="145" t="s">
        <v>6874</v>
      </c>
      <c r="B3270" s="146" t="s">
        <v>6875</v>
      </c>
      <c r="C3270" s="147" t="s">
        <v>112</v>
      </c>
      <c r="D3270" s="148">
        <v>3028.43</v>
      </c>
      <c r="E3270" s="148">
        <v>21</v>
      </c>
      <c r="F3270" s="148">
        <v>3049.43</v>
      </c>
      <c r="G3270" s="125">
        <v>9</v>
      </c>
    </row>
    <row r="3271" spans="1:7" s="125" customFormat="1" ht="30">
      <c r="A3271" s="145" t="s">
        <v>6876</v>
      </c>
      <c r="B3271" s="146" t="s">
        <v>6877</v>
      </c>
      <c r="C3271" s="147" t="s">
        <v>31</v>
      </c>
      <c r="D3271" s="148">
        <v>311.70999999999998</v>
      </c>
      <c r="E3271" s="148">
        <v>29.37</v>
      </c>
      <c r="F3271" s="148">
        <v>341.08</v>
      </c>
      <c r="G3271" s="125">
        <v>9</v>
      </c>
    </row>
    <row r="3272" spans="1:7" s="125" customFormat="1" ht="30">
      <c r="A3272" s="145" t="s">
        <v>6878</v>
      </c>
      <c r="B3272" s="146" t="s">
        <v>6879</v>
      </c>
      <c r="C3272" s="147" t="s">
        <v>31</v>
      </c>
      <c r="D3272" s="148">
        <v>814.93</v>
      </c>
      <c r="E3272" s="148">
        <v>29.37</v>
      </c>
      <c r="F3272" s="148">
        <v>844.3</v>
      </c>
      <c r="G3272" s="125">
        <v>9</v>
      </c>
    </row>
    <row r="3273" spans="1:7" s="125" customFormat="1">
      <c r="A3273" s="145" t="s">
        <v>6880</v>
      </c>
      <c r="B3273" s="146" t="s">
        <v>6881</v>
      </c>
      <c r="C3273" s="147" t="s">
        <v>24</v>
      </c>
      <c r="D3273" s="148">
        <v>154.52000000000001</v>
      </c>
      <c r="E3273" s="148">
        <v>16.8</v>
      </c>
      <c r="F3273" s="148">
        <v>171.32</v>
      </c>
      <c r="G3273" s="125">
        <v>9</v>
      </c>
    </row>
    <row r="3274" spans="1:7" s="125" customFormat="1">
      <c r="A3274" s="145" t="s">
        <v>6882</v>
      </c>
      <c r="B3274" s="146" t="s">
        <v>6883</v>
      </c>
      <c r="C3274" s="147" t="s">
        <v>24</v>
      </c>
      <c r="D3274" s="148">
        <v>211.14</v>
      </c>
      <c r="E3274" s="148">
        <v>16.8</v>
      </c>
      <c r="F3274" s="148">
        <v>227.94</v>
      </c>
      <c r="G3274" s="125">
        <v>9</v>
      </c>
    </row>
    <row r="3275" spans="1:7" s="125" customFormat="1">
      <c r="A3275" s="145" t="s">
        <v>6884</v>
      </c>
      <c r="B3275" s="146" t="s">
        <v>6885</v>
      </c>
      <c r="C3275" s="147" t="s">
        <v>24</v>
      </c>
      <c r="D3275" s="148">
        <v>216.21</v>
      </c>
      <c r="E3275" s="148">
        <v>21</v>
      </c>
      <c r="F3275" s="148">
        <v>237.21</v>
      </c>
      <c r="G3275" s="125">
        <v>9</v>
      </c>
    </row>
    <row r="3276" spans="1:7" s="125" customFormat="1">
      <c r="A3276" s="145" t="s">
        <v>6886</v>
      </c>
      <c r="B3276" s="146" t="s">
        <v>6887</v>
      </c>
      <c r="C3276" s="147" t="s">
        <v>24</v>
      </c>
      <c r="D3276" s="148">
        <v>309.66000000000003</v>
      </c>
      <c r="E3276" s="148">
        <v>21</v>
      </c>
      <c r="F3276" s="148">
        <v>330.66</v>
      </c>
      <c r="G3276" s="125">
        <v>9</v>
      </c>
    </row>
    <row r="3277" spans="1:7" s="125" customFormat="1">
      <c r="A3277" s="145" t="s">
        <v>6888</v>
      </c>
      <c r="B3277" s="146" t="s">
        <v>6889</v>
      </c>
      <c r="C3277" s="147" t="s">
        <v>24</v>
      </c>
      <c r="D3277" s="148">
        <v>351.38</v>
      </c>
      <c r="E3277" s="148">
        <v>21</v>
      </c>
      <c r="F3277" s="148">
        <v>372.38</v>
      </c>
      <c r="G3277" s="125">
        <v>9</v>
      </c>
    </row>
    <row r="3278" spans="1:7" s="125" customFormat="1">
      <c r="A3278" s="145" t="s">
        <v>6890</v>
      </c>
      <c r="B3278" s="146" t="s">
        <v>6891</v>
      </c>
      <c r="C3278" s="147" t="s">
        <v>24</v>
      </c>
      <c r="D3278" s="148">
        <v>822.2</v>
      </c>
      <c r="E3278" s="148">
        <v>21</v>
      </c>
      <c r="F3278" s="148">
        <v>843.2</v>
      </c>
      <c r="G3278" s="125">
        <v>9</v>
      </c>
    </row>
    <row r="3279" spans="1:7" s="125" customFormat="1">
      <c r="A3279" s="145" t="s">
        <v>6892</v>
      </c>
      <c r="B3279" s="146" t="s">
        <v>6893</v>
      </c>
      <c r="C3279" s="147" t="s">
        <v>24</v>
      </c>
      <c r="D3279" s="148">
        <v>176.76</v>
      </c>
      <c r="E3279" s="148">
        <v>16.8</v>
      </c>
      <c r="F3279" s="148">
        <v>193.56</v>
      </c>
      <c r="G3279" s="125">
        <v>9</v>
      </c>
    </row>
    <row r="3280" spans="1:7" s="125" customFormat="1">
      <c r="A3280" s="145" t="s">
        <v>6894</v>
      </c>
      <c r="B3280" s="146" t="s">
        <v>6895</v>
      </c>
      <c r="C3280" s="147" t="s">
        <v>24</v>
      </c>
      <c r="D3280" s="148">
        <v>179.96</v>
      </c>
      <c r="E3280" s="148">
        <v>16.8</v>
      </c>
      <c r="F3280" s="148">
        <v>196.76</v>
      </c>
      <c r="G3280" s="125">
        <v>9</v>
      </c>
    </row>
    <row r="3281" spans="1:7" s="125" customFormat="1">
      <c r="A3281" s="145" t="s">
        <v>6896</v>
      </c>
      <c r="B3281" s="146" t="s">
        <v>6897</v>
      </c>
      <c r="C3281" s="147" t="s">
        <v>24</v>
      </c>
      <c r="D3281" s="148">
        <v>219.01</v>
      </c>
      <c r="E3281" s="148">
        <v>21</v>
      </c>
      <c r="F3281" s="148">
        <v>240.01</v>
      </c>
      <c r="G3281" s="125">
        <v>9</v>
      </c>
    </row>
    <row r="3282" spans="1:7" s="125" customFormat="1">
      <c r="A3282" s="145" t="s">
        <v>6898</v>
      </c>
      <c r="B3282" s="146" t="s">
        <v>6899</v>
      </c>
      <c r="C3282" s="147" t="s">
        <v>24</v>
      </c>
      <c r="D3282" s="148">
        <v>525.64</v>
      </c>
      <c r="E3282" s="148">
        <v>21</v>
      </c>
      <c r="F3282" s="148">
        <v>546.64</v>
      </c>
      <c r="G3282" s="125">
        <v>9</v>
      </c>
    </row>
    <row r="3283" spans="1:7" s="125" customFormat="1">
      <c r="A3283" s="145" t="s">
        <v>6900</v>
      </c>
      <c r="B3283" s="146" t="s">
        <v>6901</v>
      </c>
      <c r="C3283" s="147" t="s">
        <v>24</v>
      </c>
      <c r="D3283" s="148">
        <v>741.58</v>
      </c>
      <c r="E3283" s="148">
        <v>21</v>
      </c>
      <c r="F3283" s="148">
        <v>762.58</v>
      </c>
      <c r="G3283" s="125">
        <v>9</v>
      </c>
    </row>
    <row r="3284" spans="1:7" s="125" customFormat="1">
      <c r="A3284" s="145" t="s">
        <v>6902</v>
      </c>
      <c r="B3284" s="146" t="s">
        <v>6903</v>
      </c>
      <c r="C3284" s="147" t="s">
        <v>24</v>
      </c>
      <c r="D3284" s="148">
        <v>243.85</v>
      </c>
      <c r="E3284" s="148">
        <v>16.8</v>
      </c>
      <c r="F3284" s="148">
        <v>260.64999999999998</v>
      </c>
      <c r="G3284" s="125">
        <v>9</v>
      </c>
    </row>
    <row r="3285" spans="1:7" s="125" customFormat="1">
      <c r="A3285" s="145" t="s">
        <v>6904</v>
      </c>
      <c r="B3285" s="146" t="s">
        <v>6905</v>
      </c>
      <c r="C3285" s="147" t="s">
        <v>24</v>
      </c>
      <c r="D3285" s="148">
        <v>302.17</v>
      </c>
      <c r="E3285" s="148">
        <v>16.8</v>
      </c>
      <c r="F3285" s="148">
        <v>318.97000000000003</v>
      </c>
      <c r="G3285" s="125">
        <v>9</v>
      </c>
    </row>
    <row r="3286" spans="1:7" s="125" customFormat="1">
      <c r="A3286" s="145" t="s">
        <v>6906</v>
      </c>
      <c r="B3286" s="146" t="s">
        <v>6907</v>
      </c>
      <c r="C3286" s="147" t="s">
        <v>24</v>
      </c>
      <c r="D3286" s="148">
        <v>296.83999999999997</v>
      </c>
      <c r="E3286" s="148">
        <v>16.8</v>
      </c>
      <c r="F3286" s="148">
        <v>313.64</v>
      </c>
      <c r="G3286" s="125">
        <v>9</v>
      </c>
    </row>
    <row r="3287" spans="1:7" s="125" customFormat="1">
      <c r="A3287" s="145" t="s">
        <v>6908</v>
      </c>
      <c r="B3287" s="146" t="s">
        <v>6909</v>
      </c>
      <c r="C3287" s="147" t="s">
        <v>24</v>
      </c>
      <c r="D3287" s="148">
        <v>355.8</v>
      </c>
      <c r="E3287" s="148">
        <v>21</v>
      </c>
      <c r="F3287" s="148">
        <v>376.8</v>
      </c>
      <c r="G3287" s="125">
        <v>9</v>
      </c>
    </row>
    <row r="3288" spans="1:7" s="125" customFormat="1">
      <c r="A3288" s="145" t="s">
        <v>6910</v>
      </c>
      <c r="B3288" s="146" t="s">
        <v>6911</v>
      </c>
      <c r="C3288" s="147" t="s">
        <v>24</v>
      </c>
      <c r="D3288" s="148">
        <v>394.44</v>
      </c>
      <c r="E3288" s="148">
        <v>21</v>
      </c>
      <c r="F3288" s="148">
        <v>415.44</v>
      </c>
      <c r="G3288" s="125">
        <v>9</v>
      </c>
    </row>
    <row r="3289" spans="1:7" s="125" customFormat="1">
      <c r="A3289" s="145" t="s">
        <v>6912</v>
      </c>
      <c r="B3289" s="146" t="s">
        <v>6913</v>
      </c>
      <c r="C3289" s="147" t="s">
        <v>24</v>
      </c>
      <c r="D3289" s="148">
        <v>804.34</v>
      </c>
      <c r="E3289" s="148">
        <v>21</v>
      </c>
      <c r="F3289" s="148">
        <v>825.34</v>
      </c>
      <c r="G3289" s="125">
        <v>9</v>
      </c>
    </row>
    <row r="3290" spans="1:7" s="125" customFormat="1" ht="30">
      <c r="A3290" s="145" t="s">
        <v>6914</v>
      </c>
      <c r="B3290" s="146" t="s">
        <v>6915</v>
      </c>
      <c r="C3290" s="147" t="s">
        <v>24</v>
      </c>
      <c r="D3290" s="148">
        <v>234.37</v>
      </c>
      <c r="E3290" s="148">
        <v>21</v>
      </c>
      <c r="F3290" s="148">
        <v>255.37</v>
      </c>
      <c r="G3290" s="125">
        <v>9</v>
      </c>
    </row>
    <row r="3291" spans="1:7" s="125" customFormat="1" ht="30">
      <c r="A3291" s="145" t="s">
        <v>6916</v>
      </c>
      <c r="B3291" s="146" t="s">
        <v>6917</v>
      </c>
      <c r="C3291" s="147" t="s">
        <v>24</v>
      </c>
      <c r="D3291" s="148">
        <v>535.02</v>
      </c>
      <c r="E3291" s="148">
        <v>21</v>
      </c>
      <c r="F3291" s="148">
        <v>556.02</v>
      </c>
      <c r="G3291" s="125">
        <v>9</v>
      </c>
    </row>
    <row r="3292" spans="1:7" s="125" customFormat="1">
      <c r="A3292" s="145" t="s">
        <v>6918</v>
      </c>
      <c r="B3292" s="146" t="s">
        <v>6919</v>
      </c>
      <c r="C3292" s="147" t="s">
        <v>24</v>
      </c>
      <c r="D3292" s="148">
        <v>175.71</v>
      </c>
      <c r="E3292" s="148">
        <v>16.8</v>
      </c>
      <c r="F3292" s="148">
        <v>192.51</v>
      </c>
      <c r="G3292" s="125">
        <v>9</v>
      </c>
    </row>
    <row r="3293" spans="1:7" s="125" customFormat="1" ht="30">
      <c r="A3293" s="145" t="s">
        <v>6920</v>
      </c>
      <c r="B3293" s="146" t="s">
        <v>6921</v>
      </c>
      <c r="C3293" s="147" t="s">
        <v>24</v>
      </c>
      <c r="D3293" s="148">
        <v>219.56</v>
      </c>
      <c r="E3293" s="148">
        <v>21</v>
      </c>
      <c r="F3293" s="148">
        <v>240.56</v>
      </c>
      <c r="G3293" s="125">
        <v>9</v>
      </c>
    </row>
    <row r="3294" spans="1:7" s="125" customFormat="1" ht="30">
      <c r="A3294" s="145" t="s">
        <v>6922</v>
      </c>
      <c r="B3294" s="146" t="s">
        <v>6923</v>
      </c>
      <c r="C3294" s="147" t="s">
        <v>24</v>
      </c>
      <c r="D3294" s="148">
        <v>238.76</v>
      </c>
      <c r="E3294" s="148">
        <v>21</v>
      </c>
      <c r="F3294" s="148">
        <v>259.76</v>
      </c>
      <c r="G3294" s="125">
        <v>9</v>
      </c>
    </row>
    <row r="3295" spans="1:7" s="125" customFormat="1" ht="30">
      <c r="A3295" s="145" t="s">
        <v>6924</v>
      </c>
      <c r="B3295" s="146" t="s">
        <v>6925</v>
      </c>
      <c r="C3295" s="147" t="s">
        <v>24</v>
      </c>
      <c r="D3295" s="148">
        <v>263.06</v>
      </c>
      <c r="E3295" s="148">
        <v>21</v>
      </c>
      <c r="F3295" s="148">
        <v>284.06</v>
      </c>
      <c r="G3295" s="125">
        <v>9</v>
      </c>
    </row>
    <row r="3296" spans="1:7" s="125" customFormat="1" ht="30">
      <c r="A3296" s="145" t="s">
        <v>6926</v>
      </c>
      <c r="B3296" s="146" t="s">
        <v>6927</v>
      </c>
      <c r="C3296" s="147" t="s">
        <v>24</v>
      </c>
      <c r="D3296" s="148">
        <v>707.03</v>
      </c>
      <c r="E3296" s="148">
        <v>21</v>
      </c>
      <c r="F3296" s="148">
        <v>728.03</v>
      </c>
      <c r="G3296" s="125">
        <v>9</v>
      </c>
    </row>
    <row r="3297" spans="1:7" s="125" customFormat="1" ht="30">
      <c r="A3297" s="145" t="s">
        <v>6928</v>
      </c>
      <c r="B3297" s="146" t="s">
        <v>6929</v>
      </c>
      <c r="C3297" s="147" t="s">
        <v>24</v>
      </c>
      <c r="D3297" s="148">
        <v>564.09</v>
      </c>
      <c r="E3297" s="148">
        <v>21</v>
      </c>
      <c r="F3297" s="148">
        <v>585.09</v>
      </c>
      <c r="G3297" s="125">
        <v>9</v>
      </c>
    </row>
    <row r="3298" spans="1:7" s="125" customFormat="1" ht="30">
      <c r="A3298" s="145" t="s">
        <v>6930</v>
      </c>
      <c r="B3298" s="146" t="s">
        <v>6931</v>
      </c>
      <c r="C3298" s="147" t="s">
        <v>24</v>
      </c>
      <c r="D3298" s="148">
        <v>173</v>
      </c>
      <c r="E3298" s="148">
        <v>21</v>
      </c>
      <c r="F3298" s="148">
        <v>194</v>
      </c>
      <c r="G3298" s="125">
        <v>9</v>
      </c>
    </row>
    <row r="3299" spans="1:7" s="125" customFormat="1" ht="30">
      <c r="A3299" s="145" t="s">
        <v>6932</v>
      </c>
      <c r="B3299" s="146" t="s">
        <v>6933</v>
      </c>
      <c r="C3299" s="147" t="s">
        <v>24</v>
      </c>
      <c r="D3299" s="148">
        <v>683.67</v>
      </c>
      <c r="E3299" s="148">
        <v>21</v>
      </c>
      <c r="F3299" s="148">
        <v>704.67</v>
      </c>
      <c r="G3299" s="125">
        <v>9</v>
      </c>
    </row>
    <row r="3300" spans="1:7" s="125" customFormat="1" ht="30">
      <c r="A3300" s="145" t="s">
        <v>6934</v>
      </c>
      <c r="B3300" s="146" t="s">
        <v>6935</v>
      </c>
      <c r="C3300" s="147" t="s">
        <v>24</v>
      </c>
      <c r="D3300" s="148">
        <v>605.12</v>
      </c>
      <c r="E3300" s="148">
        <v>21</v>
      </c>
      <c r="F3300" s="148">
        <v>626.12</v>
      </c>
      <c r="G3300" s="125">
        <v>9</v>
      </c>
    </row>
    <row r="3301" spans="1:7" s="125" customFormat="1" ht="30">
      <c r="A3301" s="145" t="s">
        <v>6936</v>
      </c>
      <c r="B3301" s="146" t="s">
        <v>6937</v>
      </c>
      <c r="C3301" s="147" t="s">
        <v>24</v>
      </c>
      <c r="D3301" s="148">
        <v>1192.3699999999999</v>
      </c>
      <c r="E3301" s="148">
        <v>21</v>
      </c>
      <c r="F3301" s="148">
        <v>1213.3699999999999</v>
      </c>
      <c r="G3301" s="125">
        <v>9</v>
      </c>
    </row>
    <row r="3302" spans="1:7" s="125" customFormat="1">
      <c r="A3302" s="145" t="s">
        <v>6938</v>
      </c>
      <c r="B3302" s="146" t="s">
        <v>6939</v>
      </c>
      <c r="C3302" s="147" t="s">
        <v>24</v>
      </c>
      <c r="D3302" s="148">
        <v>645.09</v>
      </c>
      <c r="E3302" s="148">
        <v>16.8</v>
      </c>
      <c r="F3302" s="148">
        <v>661.89</v>
      </c>
      <c r="G3302" s="125">
        <v>9</v>
      </c>
    </row>
    <row r="3303" spans="1:7" s="125" customFormat="1">
      <c r="A3303" s="145" t="s">
        <v>6940</v>
      </c>
      <c r="B3303" s="146" t="s">
        <v>6941</v>
      </c>
      <c r="C3303" s="147" t="s">
        <v>24</v>
      </c>
      <c r="D3303" s="148">
        <v>764.77</v>
      </c>
      <c r="E3303" s="148">
        <v>21</v>
      </c>
      <c r="F3303" s="148">
        <v>785.77</v>
      </c>
      <c r="G3303" s="125">
        <v>9</v>
      </c>
    </row>
    <row r="3304" spans="1:7" s="125" customFormat="1">
      <c r="A3304" s="145" t="s">
        <v>6942</v>
      </c>
      <c r="B3304" s="146" t="s">
        <v>6943</v>
      </c>
      <c r="C3304" s="147" t="s">
        <v>24</v>
      </c>
      <c r="D3304" s="148">
        <v>1087.46</v>
      </c>
      <c r="E3304" s="148">
        <v>21</v>
      </c>
      <c r="F3304" s="148">
        <v>1108.46</v>
      </c>
      <c r="G3304" s="125">
        <v>9</v>
      </c>
    </row>
    <row r="3305" spans="1:7" s="125" customFormat="1">
      <c r="A3305" s="145" t="s">
        <v>6944</v>
      </c>
      <c r="B3305" s="146" t="s">
        <v>6945</v>
      </c>
      <c r="C3305" s="147" t="s">
        <v>24</v>
      </c>
      <c r="D3305" s="148">
        <v>1522.04</v>
      </c>
      <c r="E3305" s="148">
        <v>21</v>
      </c>
      <c r="F3305" s="148">
        <v>1543.04</v>
      </c>
      <c r="G3305" s="125">
        <v>9</v>
      </c>
    </row>
    <row r="3306" spans="1:7" s="125" customFormat="1">
      <c r="A3306" s="145" t="s">
        <v>6946</v>
      </c>
      <c r="B3306" s="146" t="s">
        <v>6947</v>
      </c>
      <c r="C3306" s="147" t="s">
        <v>24</v>
      </c>
      <c r="D3306" s="148">
        <v>2751.45</v>
      </c>
      <c r="E3306" s="148">
        <v>21</v>
      </c>
      <c r="F3306" s="148">
        <v>2772.45</v>
      </c>
      <c r="G3306" s="125">
        <v>9</v>
      </c>
    </row>
    <row r="3307" spans="1:7" s="125" customFormat="1" ht="45">
      <c r="A3307" s="145" t="s">
        <v>6948</v>
      </c>
      <c r="B3307" s="146" t="s">
        <v>6949</v>
      </c>
      <c r="C3307" s="147" t="s">
        <v>24</v>
      </c>
      <c r="D3307" s="148">
        <v>477.89</v>
      </c>
      <c r="E3307" s="148">
        <v>16.8</v>
      </c>
      <c r="F3307" s="148">
        <v>494.69</v>
      </c>
      <c r="G3307" s="125">
        <v>9</v>
      </c>
    </row>
    <row r="3308" spans="1:7" s="125" customFormat="1" ht="45">
      <c r="A3308" s="145" t="s">
        <v>6950</v>
      </c>
      <c r="B3308" s="146" t="s">
        <v>6951</v>
      </c>
      <c r="C3308" s="147" t="s">
        <v>24</v>
      </c>
      <c r="D3308" s="148">
        <v>408.69</v>
      </c>
      <c r="E3308" s="148">
        <v>16.8</v>
      </c>
      <c r="F3308" s="148">
        <v>425.49</v>
      </c>
      <c r="G3308" s="125">
        <v>9</v>
      </c>
    </row>
    <row r="3309" spans="1:7" s="125" customFormat="1" ht="45">
      <c r="A3309" s="145" t="s">
        <v>6952</v>
      </c>
      <c r="B3309" s="146" t="s">
        <v>6953</v>
      </c>
      <c r="C3309" s="147" t="s">
        <v>24</v>
      </c>
      <c r="D3309" s="148">
        <v>508.61</v>
      </c>
      <c r="E3309" s="148">
        <v>21</v>
      </c>
      <c r="F3309" s="148">
        <v>529.61</v>
      </c>
      <c r="G3309" s="125">
        <v>9</v>
      </c>
    </row>
    <row r="3310" spans="1:7" s="125" customFormat="1" ht="45">
      <c r="A3310" s="145" t="s">
        <v>6954</v>
      </c>
      <c r="B3310" s="146" t="s">
        <v>6955</v>
      </c>
      <c r="C3310" s="147" t="s">
        <v>24</v>
      </c>
      <c r="D3310" s="148">
        <v>446.69</v>
      </c>
      <c r="E3310" s="148">
        <v>21</v>
      </c>
      <c r="F3310" s="148">
        <v>467.69</v>
      </c>
      <c r="G3310" s="125">
        <v>9</v>
      </c>
    </row>
    <row r="3311" spans="1:7" s="125" customFormat="1" ht="45">
      <c r="A3311" s="145" t="s">
        <v>6956</v>
      </c>
      <c r="B3311" s="146" t="s">
        <v>6957</v>
      </c>
      <c r="C3311" s="147" t="s">
        <v>24</v>
      </c>
      <c r="D3311" s="148">
        <v>746.18</v>
      </c>
      <c r="E3311" s="148">
        <v>21</v>
      </c>
      <c r="F3311" s="148">
        <v>767.18</v>
      </c>
      <c r="G3311" s="125">
        <v>9</v>
      </c>
    </row>
    <row r="3312" spans="1:7" s="125" customFormat="1">
      <c r="A3312" s="145" t="s">
        <v>6958</v>
      </c>
      <c r="B3312" s="146" t="s">
        <v>6959</v>
      </c>
      <c r="C3312" s="147" t="s">
        <v>24</v>
      </c>
      <c r="D3312" s="148">
        <v>362.08</v>
      </c>
      <c r="E3312" s="148">
        <v>21</v>
      </c>
      <c r="F3312" s="148">
        <v>383.08</v>
      </c>
      <c r="G3312" s="125">
        <v>9</v>
      </c>
    </row>
    <row r="3313" spans="1:7" s="125" customFormat="1">
      <c r="A3313" s="145" t="s">
        <v>6960</v>
      </c>
      <c r="B3313" s="146" t="s">
        <v>6961</v>
      </c>
      <c r="C3313" s="147" t="s">
        <v>24</v>
      </c>
      <c r="D3313" s="148">
        <v>799.75</v>
      </c>
      <c r="E3313" s="148">
        <v>21</v>
      </c>
      <c r="F3313" s="148">
        <v>820.75</v>
      </c>
      <c r="G3313" s="125">
        <v>9</v>
      </c>
    </row>
    <row r="3314" spans="1:7" s="125" customFormat="1">
      <c r="A3314" s="145" t="s">
        <v>6962</v>
      </c>
      <c r="B3314" s="146" t="s">
        <v>6963</v>
      </c>
      <c r="C3314" s="147" t="s">
        <v>24</v>
      </c>
      <c r="D3314" s="148">
        <v>726.73</v>
      </c>
      <c r="E3314" s="148">
        <v>21</v>
      </c>
      <c r="F3314" s="148">
        <v>747.73</v>
      </c>
      <c r="G3314" s="125">
        <v>9</v>
      </c>
    </row>
    <row r="3315" spans="1:7" s="125" customFormat="1">
      <c r="A3315" s="145" t="s">
        <v>6964</v>
      </c>
      <c r="B3315" s="146" t="s">
        <v>6965</v>
      </c>
      <c r="C3315" s="147" t="s">
        <v>24</v>
      </c>
      <c r="D3315" s="148">
        <v>1073.8900000000001</v>
      </c>
      <c r="E3315" s="148">
        <v>21</v>
      </c>
      <c r="F3315" s="148">
        <v>1094.8900000000001</v>
      </c>
      <c r="G3315" s="125">
        <v>9</v>
      </c>
    </row>
    <row r="3316" spans="1:7" s="125" customFormat="1">
      <c r="A3316" s="145" t="s">
        <v>6966</v>
      </c>
      <c r="B3316" s="146" t="s">
        <v>6967</v>
      </c>
      <c r="C3316" s="147" t="s">
        <v>24</v>
      </c>
      <c r="D3316" s="148">
        <v>2270.5300000000002</v>
      </c>
      <c r="E3316" s="148">
        <v>21</v>
      </c>
      <c r="F3316" s="148">
        <v>2291.5300000000002</v>
      </c>
      <c r="G3316" s="125">
        <v>9</v>
      </c>
    </row>
    <row r="3317" spans="1:7" s="125" customFormat="1">
      <c r="A3317" s="145" t="s">
        <v>6968</v>
      </c>
      <c r="B3317" s="146" t="s">
        <v>6969</v>
      </c>
      <c r="C3317" s="147" t="s">
        <v>24</v>
      </c>
      <c r="D3317" s="148">
        <v>4138.3599999999997</v>
      </c>
      <c r="E3317" s="148">
        <v>21</v>
      </c>
      <c r="F3317" s="148">
        <v>4159.3599999999997</v>
      </c>
      <c r="G3317" s="125">
        <v>9</v>
      </c>
    </row>
    <row r="3318" spans="1:7" s="125" customFormat="1">
      <c r="A3318" s="145" t="s">
        <v>6970</v>
      </c>
      <c r="B3318" s="146" t="s">
        <v>6971</v>
      </c>
      <c r="C3318" s="147"/>
      <c r="D3318" s="148"/>
      <c r="E3318" s="148"/>
      <c r="F3318" s="148"/>
      <c r="G3318" s="125">
        <v>5</v>
      </c>
    </row>
    <row r="3319" spans="1:7" s="125" customFormat="1" ht="30">
      <c r="A3319" s="145" t="s">
        <v>6972</v>
      </c>
      <c r="B3319" s="146" t="s">
        <v>6973</v>
      </c>
      <c r="C3319" s="147" t="s">
        <v>31</v>
      </c>
      <c r="D3319" s="148">
        <v>9.8800000000000008</v>
      </c>
      <c r="E3319" s="148">
        <v>6.92</v>
      </c>
      <c r="F3319" s="148">
        <v>16.8</v>
      </c>
      <c r="G3319" s="125">
        <v>9</v>
      </c>
    </row>
    <row r="3320" spans="1:7" s="125" customFormat="1" ht="30">
      <c r="A3320" s="145" t="s">
        <v>6974</v>
      </c>
      <c r="B3320" s="146" t="s">
        <v>6975</v>
      </c>
      <c r="C3320" s="147" t="s">
        <v>31</v>
      </c>
      <c r="D3320" s="148">
        <v>13.58</v>
      </c>
      <c r="E3320" s="148">
        <v>6.92</v>
      </c>
      <c r="F3320" s="148">
        <v>20.5</v>
      </c>
      <c r="G3320" s="125">
        <v>9</v>
      </c>
    </row>
    <row r="3321" spans="1:7" s="125" customFormat="1" ht="30">
      <c r="A3321" s="145" t="s">
        <v>6976</v>
      </c>
      <c r="B3321" s="146" t="s">
        <v>6977</v>
      </c>
      <c r="C3321" s="147" t="s">
        <v>31</v>
      </c>
      <c r="D3321" s="148">
        <v>16.84</v>
      </c>
      <c r="E3321" s="148">
        <v>6.92</v>
      </c>
      <c r="F3321" s="148">
        <v>23.76</v>
      </c>
      <c r="G3321" s="125">
        <v>9</v>
      </c>
    </row>
    <row r="3322" spans="1:7" s="125" customFormat="1" ht="30">
      <c r="A3322" s="145" t="s">
        <v>6978</v>
      </c>
      <c r="B3322" s="146" t="s">
        <v>6979</v>
      </c>
      <c r="C3322" s="147" t="s">
        <v>31</v>
      </c>
      <c r="D3322" s="148">
        <v>21.14</v>
      </c>
      <c r="E3322" s="148">
        <v>10.5</v>
      </c>
      <c r="F3322" s="148">
        <v>31.64</v>
      </c>
      <c r="G3322" s="125">
        <v>9</v>
      </c>
    </row>
    <row r="3323" spans="1:7" s="125" customFormat="1" ht="30">
      <c r="A3323" s="145" t="s">
        <v>6980</v>
      </c>
      <c r="B3323" s="146" t="s">
        <v>6981</v>
      </c>
      <c r="C3323" s="147" t="s">
        <v>31</v>
      </c>
      <c r="D3323" s="148">
        <v>28.91</v>
      </c>
      <c r="E3323" s="148">
        <v>10.5</v>
      </c>
      <c r="F3323" s="148">
        <v>39.409999999999997</v>
      </c>
      <c r="G3323" s="125">
        <v>9</v>
      </c>
    </row>
    <row r="3324" spans="1:7" s="125" customFormat="1" ht="30">
      <c r="A3324" s="145" t="s">
        <v>6982</v>
      </c>
      <c r="B3324" s="146" t="s">
        <v>6983</v>
      </c>
      <c r="C3324" s="147" t="s">
        <v>31</v>
      </c>
      <c r="D3324" s="148">
        <v>37.619999999999997</v>
      </c>
      <c r="E3324" s="148">
        <v>10.5</v>
      </c>
      <c r="F3324" s="148">
        <v>48.12</v>
      </c>
      <c r="G3324" s="125">
        <v>9</v>
      </c>
    </row>
    <row r="3325" spans="1:7" s="125" customFormat="1" ht="30">
      <c r="A3325" s="145" t="s">
        <v>6984</v>
      </c>
      <c r="B3325" s="146" t="s">
        <v>6985</v>
      </c>
      <c r="C3325" s="147" t="s">
        <v>31</v>
      </c>
      <c r="D3325" s="148">
        <v>43.95</v>
      </c>
      <c r="E3325" s="148">
        <v>10.5</v>
      </c>
      <c r="F3325" s="148">
        <v>54.45</v>
      </c>
      <c r="G3325" s="125">
        <v>9</v>
      </c>
    </row>
    <row r="3326" spans="1:7" s="125" customFormat="1">
      <c r="A3326" s="145" t="s">
        <v>6986</v>
      </c>
      <c r="B3326" s="146" t="s">
        <v>6987</v>
      </c>
      <c r="C3326" s="147"/>
      <c r="D3326" s="148"/>
      <c r="E3326" s="148"/>
      <c r="F3326" s="148"/>
      <c r="G3326" s="125">
        <v>5</v>
      </c>
    </row>
    <row r="3327" spans="1:7" s="125" customFormat="1" ht="30">
      <c r="A3327" s="145" t="s">
        <v>6988</v>
      </c>
      <c r="B3327" s="146" t="s">
        <v>6989</v>
      </c>
      <c r="C3327" s="147" t="s">
        <v>31</v>
      </c>
      <c r="D3327" s="148">
        <v>54.89</v>
      </c>
      <c r="E3327" s="148">
        <v>15.12</v>
      </c>
      <c r="F3327" s="148">
        <v>70.010000000000005</v>
      </c>
      <c r="G3327" s="125">
        <v>9</v>
      </c>
    </row>
    <row r="3328" spans="1:7" s="125" customFormat="1" ht="30">
      <c r="A3328" s="145" t="s">
        <v>6990</v>
      </c>
      <c r="B3328" s="146" t="s">
        <v>6991</v>
      </c>
      <c r="C3328" s="147" t="s">
        <v>31</v>
      </c>
      <c r="D3328" s="148">
        <v>72.59</v>
      </c>
      <c r="E3328" s="148">
        <v>15.12</v>
      </c>
      <c r="F3328" s="148">
        <v>87.71</v>
      </c>
      <c r="G3328" s="125">
        <v>9</v>
      </c>
    </row>
    <row r="3329" spans="1:7" s="125" customFormat="1" ht="30">
      <c r="A3329" s="145" t="s">
        <v>6992</v>
      </c>
      <c r="B3329" s="146" t="s">
        <v>6993</v>
      </c>
      <c r="C3329" s="147" t="s">
        <v>31</v>
      </c>
      <c r="D3329" s="148">
        <v>94.68</v>
      </c>
      <c r="E3329" s="148">
        <v>15.12</v>
      </c>
      <c r="F3329" s="148">
        <v>109.8</v>
      </c>
      <c r="G3329" s="125">
        <v>9</v>
      </c>
    </row>
    <row r="3330" spans="1:7" s="125" customFormat="1" ht="30">
      <c r="A3330" s="145" t="s">
        <v>6994</v>
      </c>
      <c r="B3330" s="146" t="s">
        <v>6995</v>
      </c>
      <c r="C3330" s="147" t="s">
        <v>31</v>
      </c>
      <c r="D3330" s="148">
        <v>112.11</v>
      </c>
      <c r="E3330" s="148">
        <v>15.12</v>
      </c>
      <c r="F3330" s="148">
        <v>127.23</v>
      </c>
      <c r="G3330" s="125">
        <v>9</v>
      </c>
    </row>
    <row r="3331" spans="1:7" s="125" customFormat="1" ht="30">
      <c r="A3331" s="145" t="s">
        <v>6996</v>
      </c>
      <c r="B3331" s="146" t="s">
        <v>6997</v>
      </c>
      <c r="C3331" s="147" t="s">
        <v>31</v>
      </c>
      <c r="D3331" s="148">
        <v>138.41999999999999</v>
      </c>
      <c r="E3331" s="148">
        <v>15.12</v>
      </c>
      <c r="F3331" s="148">
        <v>153.54</v>
      </c>
      <c r="G3331" s="125">
        <v>9</v>
      </c>
    </row>
    <row r="3332" spans="1:7" s="125" customFormat="1" ht="30">
      <c r="A3332" s="145" t="s">
        <v>6998</v>
      </c>
      <c r="B3332" s="146" t="s">
        <v>6999</v>
      </c>
      <c r="C3332" s="147" t="s">
        <v>31</v>
      </c>
      <c r="D3332" s="148">
        <v>160.26</v>
      </c>
      <c r="E3332" s="148">
        <v>15.12</v>
      </c>
      <c r="F3332" s="148">
        <v>175.38</v>
      </c>
      <c r="G3332" s="125">
        <v>9</v>
      </c>
    </row>
    <row r="3333" spans="1:7" s="125" customFormat="1" ht="30">
      <c r="A3333" s="145" t="s">
        <v>7000</v>
      </c>
      <c r="B3333" s="146" t="s">
        <v>7001</v>
      </c>
      <c r="C3333" s="147" t="s">
        <v>31</v>
      </c>
      <c r="D3333" s="148">
        <v>183.47</v>
      </c>
      <c r="E3333" s="148">
        <v>15.12</v>
      </c>
      <c r="F3333" s="148">
        <v>198.59</v>
      </c>
      <c r="G3333" s="125">
        <v>9</v>
      </c>
    </row>
    <row r="3334" spans="1:7" s="125" customFormat="1" ht="30">
      <c r="A3334" s="145" t="s">
        <v>7002</v>
      </c>
      <c r="B3334" s="146" t="s">
        <v>7003</v>
      </c>
      <c r="C3334" s="147" t="s">
        <v>31</v>
      </c>
      <c r="D3334" s="148">
        <v>195.27</v>
      </c>
      <c r="E3334" s="148">
        <v>15.12</v>
      </c>
      <c r="F3334" s="148">
        <v>210.39</v>
      </c>
      <c r="G3334" s="125">
        <v>9</v>
      </c>
    </row>
    <row r="3335" spans="1:7" s="125" customFormat="1" ht="30">
      <c r="A3335" s="145" t="s">
        <v>7004</v>
      </c>
      <c r="B3335" s="146" t="s">
        <v>7005</v>
      </c>
      <c r="C3335" s="147" t="s">
        <v>31</v>
      </c>
      <c r="D3335" s="148">
        <v>224.95</v>
      </c>
      <c r="E3335" s="148">
        <v>15.12</v>
      </c>
      <c r="F3335" s="148">
        <v>240.07</v>
      </c>
      <c r="G3335" s="125">
        <v>9</v>
      </c>
    </row>
    <row r="3336" spans="1:7" s="125" customFormat="1" ht="30">
      <c r="A3336" s="145" t="s">
        <v>7006</v>
      </c>
      <c r="B3336" s="146" t="s">
        <v>7007</v>
      </c>
      <c r="C3336" s="147" t="s">
        <v>31</v>
      </c>
      <c r="D3336" s="148">
        <v>244.83</v>
      </c>
      <c r="E3336" s="148">
        <v>15.12</v>
      </c>
      <c r="F3336" s="148">
        <v>259.95</v>
      </c>
      <c r="G3336" s="125">
        <v>9</v>
      </c>
    </row>
    <row r="3337" spans="1:7" s="125" customFormat="1" ht="30">
      <c r="A3337" s="145" t="s">
        <v>7008</v>
      </c>
      <c r="B3337" s="146" t="s">
        <v>7009</v>
      </c>
      <c r="C3337" s="147" t="s">
        <v>31</v>
      </c>
      <c r="D3337" s="148">
        <v>264.23</v>
      </c>
      <c r="E3337" s="148">
        <v>15.12</v>
      </c>
      <c r="F3337" s="148">
        <v>279.35000000000002</v>
      </c>
      <c r="G3337" s="125">
        <v>9</v>
      </c>
    </row>
    <row r="3338" spans="1:7" s="125" customFormat="1">
      <c r="A3338" s="145" t="s">
        <v>7010</v>
      </c>
      <c r="B3338" s="146" t="s">
        <v>7011</v>
      </c>
      <c r="C3338" s="147"/>
      <c r="D3338" s="148"/>
      <c r="E3338" s="148"/>
      <c r="F3338" s="148"/>
      <c r="G3338" s="125">
        <v>5</v>
      </c>
    </row>
    <row r="3339" spans="1:7" s="125" customFormat="1" ht="45">
      <c r="A3339" s="145" t="s">
        <v>7012</v>
      </c>
      <c r="B3339" s="146" t="s">
        <v>7013</v>
      </c>
      <c r="C3339" s="147" t="s">
        <v>31</v>
      </c>
      <c r="D3339" s="148">
        <v>46.53</v>
      </c>
      <c r="E3339" s="148">
        <v>14.69</v>
      </c>
      <c r="F3339" s="148">
        <v>61.22</v>
      </c>
      <c r="G3339" s="125">
        <v>9</v>
      </c>
    </row>
    <row r="3340" spans="1:7" s="125" customFormat="1" ht="45">
      <c r="A3340" s="145" t="s">
        <v>7014</v>
      </c>
      <c r="B3340" s="146" t="s">
        <v>7015</v>
      </c>
      <c r="C3340" s="147" t="s">
        <v>31</v>
      </c>
      <c r="D3340" s="148">
        <v>55.5</v>
      </c>
      <c r="E3340" s="148">
        <v>14.69</v>
      </c>
      <c r="F3340" s="148">
        <v>70.19</v>
      </c>
      <c r="G3340" s="125">
        <v>9</v>
      </c>
    </row>
    <row r="3341" spans="1:7" s="125" customFormat="1" ht="45">
      <c r="A3341" s="145" t="s">
        <v>7016</v>
      </c>
      <c r="B3341" s="146" t="s">
        <v>7017</v>
      </c>
      <c r="C3341" s="147" t="s">
        <v>31</v>
      </c>
      <c r="D3341" s="148">
        <v>61.72</v>
      </c>
      <c r="E3341" s="148">
        <v>14.69</v>
      </c>
      <c r="F3341" s="148">
        <v>76.41</v>
      </c>
      <c r="G3341" s="125">
        <v>9</v>
      </c>
    </row>
    <row r="3342" spans="1:7" s="125" customFormat="1" ht="45">
      <c r="A3342" s="145" t="s">
        <v>7018</v>
      </c>
      <c r="B3342" s="146" t="s">
        <v>7019</v>
      </c>
      <c r="C3342" s="147" t="s">
        <v>31</v>
      </c>
      <c r="D3342" s="148">
        <v>131.41</v>
      </c>
      <c r="E3342" s="148">
        <v>22.03</v>
      </c>
      <c r="F3342" s="148">
        <v>153.44</v>
      </c>
      <c r="G3342" s="125">
        <v>9</v>
      </c>
    </row>
    <row r="3343" spans="1:7" s="125" customFormat="1" ht="30">
      <c r="A3343" s="145" t="s">
        <v>7020</v>
      </c>
      <c r="B3343" s="146" t="s">
        <v>7021</v>
      </c>
      <c r="C3343" s="147" t="s">
        <v>24</v>
      </c>
      <c r="D3343" s="148">
        <v>14.7</v>
      </c>
      <c r="E3343" s="148">
        <v>9.66</v>
      </c>
      <c r="F3343" s="148">
        <v>24.36</v>
      </c>
      <c r="G3343" s="125">
        <v>9</v>
      </c>
    </row>
    <row r="3344" spans="1:7" s="125" customFormat="1" ht="30">
      <c r="A3344" s="145" t="s">
        <v>7022</v>
      </c>
      <c r="B3344" s="146" t="s">
        <v>7023</v>
      </c>
      <c r="C3344" s="147" t="s">
        <v>24</v>
      </c>
      <c r="D3344" s="148">
        <v>19.91</v>
      </c>
      <c r="E3344" s="148">
        <v>9.66</v>
      </c>
      <c r="F3344" s="148">
        <v>29.57</v>
      </c>
      <c r="G3344" s="125">
        <v>9</v>
      </c>
    </row>
    <row r="3345" spans="1:7" s="125" customFormat="1" ht="30">
      <c r="A3345" s="145" t="s">
        <v>7024</v>
      </c>
      <c r="B3345" s="146" t="s">
        <v>7025</v>
      </c>
      <c r="C3345" s="147" t="s">
        <v>24</v>
      </c>
      <c r="D3345" s="148">
        <v>21.93</v>
      </c>
      <c r="E3345" s="148">
        <v>14.69</v>
      </c>
      <c r="F3345" s="148">
        <v>36.619999999999997</v>
      </c>
      <c r="G3345" s="125">
        <v>9</v>
      </c>
    </row>
    <row r="3346" spans="1:7" s="125" customFormat="1" ht="30">
      <c r="A3346" s="145" t="s">
        <v>7026</v>
      </c>
      <c r="B3346" s="146" t="s">
        <v>7027</v>
      </c>
      <c r="C3346" s="147" t="s">
        <v>24</v>
      </c>
      <c r="D3346" s="148">
        <v>26.06</v>
      </c>
      <c r="E3346" s="148">
        <v>16.8</v>
      </c>
      <c r="F3346" s="148">
        <v>42.86</v>
      </c>
      <c r="G3346" s="125">
        <v>9</v>
      </c>
    </row>
    <row r="3347" spans="1:7" s="125" customFormat="1" ht="30">
      <c r="A3347" s="145" t="s">
        <v>7028</v>
      </c>
      <c r="B3347" s="146" t="s">
        <v>7029</v>
      </c>
      <c r="C3347" s="147" t="s">
        <v>24</v>
      </c>
      <c r="D3347" s="148">
        <v>15.49</v>
      </c>
      <c r="E3347" s="148">
        <v>9.66</v>
      </c>
      <c r="F3347" s="148">
        <v>25.15</v>
      </c>
      <c r="G3347" s="125">
        <v>9</v>
      </c>
    </row>
    <row r="3348" spans="1:7" s="125" customFormat="1" ht="30">
      <c r="A3348" s="145" t="s">
        <v>7030</v>
      </c>
      <c r="B3348" s="146" t="s">
        <v>7031</v>
      </c>
      <c r="C3348" s="147" t="s">
        <v>24</v>
      </c>
      <c r="D3348" s="148">
        <v>20.21</v>
      </c>
      <c r="E3348" s="148">
        <v>9.66</v>
      </c>
      <c r="F3348" s="148">
        <v>29.87</v>
      </c>
      <c r="G3348" s="125">
        <v>9</v>
      </c>
    </row>
    <row r="3349" spans="1:7" s="125" customFormat="1" ht="30">
      <c r="A3349" s="145" t="s">
        <v>7032</v>
      </c>
      <c r="B3349" s="146" t="s">
        <v>7033</v>
      </c>
      <c r="C3349" s="147" t="s">
        <v>24</v>
      </c>
      <c r="D3349" s="148">
        <v>23.54</v>
      </c>
      <c r="E3349" s="148">
        <v>14.69</v>
      </c>
      <c r="F3349" s="148">
        <v>38.229999999999997</v>
      </c>
      <c r="G3349" s="125">
        <v>9</v>
      </c>
    </row>
    <row r="3350" spans="1:7" s="125" customFormat="1" ht="30">
      <c r="A3350" s="145" t="s">
        <v>7034</v>
      </c>
      <c r="B3350" s="146" t="s">
        <v>7035</v>
      </c>
      <c r="C3350" s="147" t="s">
        <v>24</v>
      </c>
      <c r="D3350" s="148">
        <v>59.25</v>
      </c>
      <c r="E3350" s="148">
        <v>16.8</v>
      </c>
      <c r="F3350" s="148">
        <v>76.05</v>
      </c>
      <c r="G3350" s="125">
        <v>9</v>
      </c>
    </row>
    <row r="3351" spans="1:7" s="125" customFormat="1" ht="30">
      <c r="A3351" s="145" t="s">
        <v>7036</v>
      </c>
      <c r="B3351" s="146" t="s">
        <v>7037</v>
      </c>
      <c r="C3351" s="147" t="s">
        <v>24</v>
      </c>
      <c r="D3351" s="148">
        <v>17.04</v>
      </c>
      <c r="E3351" s="148">
        <v>9.66</v>
      </c>
      <c r="F3351" s="148">
        <v>26.7</v>
      </c>
      <c r="G3351" s="125">
        <v>9</v>
      </c>
    </row>
    <row r="3352" spans="1:7" s="125" customFormat="1" ht="30">
      <c r="A3352" s="145" t="s">
        <v>7038</v>
      </c>
      <c r="B3352" s="146" t="s">
        <v>7039</v>
      </c>
      <c r="C3352" s="147" t="s">
        <v>24</v>
      </c>
      <c r="D3352" s="148">
        <v>19.989999999999998</v>
      </c>
      <c r="E3352" s="148">
        <v>9.66</v>
      </c>
      <c r="F3352" s="148">
        <v>29.65</v>
      </c>
      <c r="G3352" s="125">
        <v>9</v>
      </c>
    </row>
    <row r="3353" spans="1:7" s="125" customFormat="1" ht="30">
      <c r="A3353" s="145" t="s">
        <v>7040</v>
      </c>
      <c r="B3353" s="146" t="s">
        <v>7041</v>
      </c>
      <c r="C3353" s="147" t="s">
        <v>24</v>
      </c>
      <c r="D3353" s="148">
        <v>25.24</v>
      </c>
      <c r="E3353" s="148">
        <v>14.69</v>
      </c>
      <c r="F3353" s="148">
        <v>39.93</v>
      </c>
      <c r="G3353" s="125">
        <v>9</v>
      </c>
    </row>
    <row r="3354" spans="1:7" s="125" customFormat="1" ht="30">
      <c r="A3354" s="145" t="s">
        <v>7042</v>
      </c>
      <c r="B3354" s="146" t="s">
        <v>7043</v>
      </c>
      <c r="C3354" s="147" t="s">
        <v>24</v>
      </c>
      <c r="D3354" s="148">
        <v>41.53</v>
      </c>
      <c r="E3354" s="148">
        <v>16.8</v>
      </c>
      <c r="F3354" s="148">
        <v>58.33</v>
      </c>
      <c r="G3354" s="125">
        <v>9</v>
      </c>
    </row>
    <row r="3355" spans="1:7" s="125" customFormat="1" ht="30">
      <c r="A3355" s="145" t="s">
        <v>7044</v>
      </c>
      <c r="B3355" s="146" t="s">
        <v>7045</v>
      </c>
      <c r="C3355" s="147" t="s">
        <v>24</v>
      </c>
      <c r="D3355" s="148">
        <v>12.2</v>
      </c>
      <c r="E3355" s="148">
        <v>9.66</v>
      </c>
      <c r="F3355" s="148">
        <v>21.86</v>
      </c>
      <c r="G3355" s="125">
        <v>9</v>
      </c>
    </row>
    <row r="3356" spans="1:7" s="125" customFormat="1" ht="30">
      <c r="A3356" s="145" t="s">
        <v>7046</v>
      </c>
      <c r="B3356" s="146" t="s">
        <v>7047</v>
      </c>
      <c r="C3356" s="147" t="s">
        <v>24</v>
      </c>
      <c r="D3356" s="148">
        <v>19.579999999999998</v>
      </c>
      <c r="E3356" s="148">
        <v>14.69</v>
      </c>
      <c r="F3356" s="148">
        <v>34.270000000000003</v>
      </c>
      <c r="G3356" s="125">
        <v>9</v>
      </c>
    </row>
    <row r="3357" spans="1:7" s="125" customFormat="1" ht="30">
      <c r="A3357" s="145" t="s">
        <v>7048</v>
      </c>
      <c r="B3357" s="146" t="s">
        <v>7049</v>
      </c>
      <c r="C3357" s="147" t="s">
        <v>24</v>
      </c>
      <c r="D3357" s="148">
        <v>32.53</v>
      </c>
      <c r="E3357" s="148">
        <v>16.8</v>
      </c>
      <c r="F3357" s="148">
        <v>49.33</v>
      </c>
      <c r="G3357" s="125">
        <v>9</v>
      </c>
    </row>
    <row r="3358" spans="1:7" s="125" customFormat="1" ht="30">
      <c r="A3358" s="145" t="s">
        <v>7050</v>
      </c>
      <c r="B3358" s="146" t="s">
        <v>7051</v>
      </c>
      <c r="C3358" s="147" t="s">
        <v>24</v>
      </c>
      <c r="D3358" s="148">
        <v>42.98</v>
      </c>
      <c r="E3358" s="148">
        <v>9.66</v>
      </c>
      <c r="F3358" s="148">
        <v>52.64</v>
      </c>
      <c r="G3358" s="125">
        <v>9</v>
      </c>
    </row>
    <row r="3359" spans="1:7" s="125" customFormat="1" ht="30">
      <c r="A3359" s="145" t="s">
        <v>7052</v>
      </c>
      <c r="B3359" s="146" t="s">
        <v>7053</v>
      </c>
      <c r="C3359" s="147" t="s">
        <v>24</v>
      </c>
      <c r="D3359" s="148">
        <v>55.13</v>
      </c>
      <c r="E3359" s="148">
        <v>14.69</v>
      </c>
      <c r="F3359" s="148">
        <v>69.819999999999993</v>
      </c>
      <c r="G3359" s="125">
        <v>9</v>
      </c>
    </row>
    <row r="3360" spans="1:7" s="125" customFormat="1" ht="30">
      <c r="A3360" s="145" t="s">
        <v>7054</v>
      </c>
      <c r="B3360" s="146" t="s">
        <v>7055</v>
      </c>
      <c r="C3360" s="147" t="s">
        <v>24</v>
      </c>
      <c r="D3360" s="148">
        <v>95.28</v>
      </c>
      <c r="E3360" s="148">
        <v>16.8</v>
      </c>
      <c r="F3360" s="148">
        <v>112.08</v>
      </c>
      <c r="G3360" s="125">
        <v>9</v>
      </c>
    </row>
    <row r="3361" spans="1:7" s="125" customFormat="1" ht="30">
      <c r="A3361" s="145" t="s">
        <v>7056</v>
      </c>
      <c r="B3361" s="146" t="s">
        <v>7057</v>
      </c>
      <c r="C3361" s="147" t="s">
        <v>24</v>
      </c>
      <c r="D3361" s="148">
        <v>77.34</v>
      </c>
      <c r="E3361" s="148">
        <v>16.8</v>
      </c>
      <c r="F3361" s="148">
        <v>94.14</v>
      </c>
      <c r="G3361" s="125">
        <v>9</v>
      </c>
    </row>
    <row r="3362" spans="1:7" s="125" customFormat="1" ht="30">
      <c r="A3362" s="145" t="s">
        <v>7058</v>
      </c>
      <c r="B3362" s="146" t="s">
        <v>7059</v>
      </c>
      <c r="C3362" s="147" t="s">
        <v>24</v>
      </c>
      <c r="D3362" s="148">
        <v>256.19</v>
      </c>
      <c r="E3362" s="148">
        <v>14.69</v>
      </c>
      <c r="F3362" s="148">
        <v>270.88</v>
      </c>
      <c r="G3362" s="125">
        <v>9</v>
      </c>
    </row>
    <row r="3363" spans="1:7" s="125" customFormat="1" ht="30">
      <c r="A3363" s="145" t="s">
        <v>7060</v>
      </c>
      <c r="B3363" s="146" t="s">
        <v>7061</v>
      </c>
      <c r="C3363" s="147" t="s">
        <v>24</v>
      </c>
      <c r="D3363" s="148">
        <v>37.71</v>
      </c>
      <c r="E3363" s="148">
        <v>9.66</v>
      </c>
      <c r="F3363" s="148">
        <v>47.37</v>
      </c>
      <c r="G3363" s="125">
        <v>9</v>
      </c>
    </row>
    <row r="3364" spans="1:7" s="125" customFormat="1" ht="30">
      <c r="A3364" s="145" t="s">
        <v>7062</v>
      </c>
      <c r="B3364" s="146" t="s">
        <v>7063</v>
      </c>
      <c r="C3364" s="147" t="s">
        <v>24</v>
      </c>
      <c r="D3364" s="148">
        <v>40.82</v>
      </c>
      <c r="E3364" s="148">
        <v>14.69</v>
      </c>
      <c r="F3364" s="148">
        <v>55.51</v>
      </c>
      <c r="G3364" s="125">
        <v>9</v>
      </c>
    </row>
    <row r="3365" spans="1:7" s="125" customFormat="1" ht="30">
      <c r="A3365" s="145" t="s">
        <v>7064</v>
      </c>
      <c r="B3365" s="146" t="s">
        <v>7065</v>
      </c>
      <c r="C3365" s="147" t="s">
        <v>24</v>
      </c>
      <c r="D3365" s="148">
        <v>78.319999999999993</v>
      </c>
      <c r="E3365" s="148">
        <v>16.8</v>
      </c>
      <c r="F3365" s="148">
        <v>95.12</v>
      </c>
      <c r="G3365" s="125">
        <v>9</v>
      </c>
    </row>
    <row r="3366" spans="1:7" s="125" customFormat="1" ht="30">
      <c r="A3366" s="145" t="s">
        <v>7066</v>
      </c>
      <c r="B3366" s="146" t="s">
        <v>7067</v>
      </c>
      <c r="C3366" s="147" t="s">
        <v>24</v>
      </c>
      <c r="D3366" s="148">
        <v>34.729999999999997</v>
      </c>
      <c r="E3366" s="148">
        <v>14.69</v>
      </c>
      <c r="F3366" s="148">
        <v>49.42</v>
      </c>
      <c r="G3366" s="125">
        <v>9</v>
      </c>
    </row>
    <row r="3367" spans="1:7" s="125" customFormat="1" ht="30">
      <c r="A3367" s="145" t="s">
        <v>7068</v>
      </c>
      <c r="B3367" s="146" t="s">
        <v>7069</v>
      </c>
      <c r="C3367" s="147" t="s">
        <v>24</v>
      </c>
      <c r="D3367" s="148">
        <v>66.62</v>
      </c>
      <c r="E3367" s="148">
        <v>16.8</v>
      </c>
      <c r="F3367" s="148">
        <v>83.42</v>
      </c>
      <c r="G3367" s="125">
        <v>9</v>
      </c>
    </row>
    <row r="3368" spans="1:7" s="125" customFormat="1" ht="30">
      <c r="A3368" s="145" t="s">
        <v>7070</v>
      </c>
      <c r="B3368" s="146" t="s">
        <v>7071</v>
      </c>
      <c r="C3368" s="147" t="s">
        <v>24</v>
      </c>
      <c r="D3368" s="148">
        <v>68.59</v>
      </c>
      <c r="E3368" s="148">
        <v>16.8</v>
      </c>
      <c r="F3368" s="148">
        <v>85.39</v>
      </c>
      <c r="G3368" s="125">
        <v>9</v>
      </c>
    </row>
    <row r="3369" spans="1:7" s="125" customFormat="1" ht="30">
      <c r="A3369" s="145" t="s">
        <v>7072</v>
      </c>
      <c r="B3369" s="146" t="s">
        <v>7073</v>
      </c>
      <c r="C3369" s="147" t="s">
        <v>24</v>
      </c>
      <c r="D3369" s="148">
        <v>72.02</v>
      </c>
      <c r="E3369" s="148">
        <v>16.8</v>
      </c>
      <c r="F3369" s="148">
        <v>88.82</v>
      </c>
      <c r="G3369" s="125">
        <v>9</v>
      </c>
    </row>
    <row r="3370" spans="1:7" s="125" customFormat="1" ht="30">
      <c r="A3370" s="145" t="s">
        <v>7074</v>
      </c>
      <c r="B3370" s="146" t="s">
        <v>7075</v>
      </c>
      <c r="C3370" s="147" t="s">
        <v>24</v>
      </c>
      <c r="D3370" s="148">
        <v>137.88</v>
      </c>
      <c r="E3370" s="148">
        <v>14.69</v>
      </c>
      <c r="F3370" s="148">
        <v>152.57</v>
      </c>
      <c r="G3370" s="125">
        <v>9</v>
      </c>
    </row>
    <row r="3371" spans="1:7" s="125" customFormat="1" ht="30">
      <c r="A3371" s="145" t="s">
        <v>7076</v>
      </c>
      <c r="B3371" s="146" t="s">
        <v>7077</v>
      </c>
      <c r="C3371" s="147" t="s">
        <v>24</v>
      </c>
      <c r="D3371" s="148">
        <v>80.900000000000006</v>
      </c>
      <c r="E3371" s="148">
        <v>16.8</v>
      </c>
      <c r="F3371" s="148">
        <v>97.7</v>
      </c>
      <c r="G3371" s="125">
        <v>9</v>
      </c>
    </row>
    <row r="3372" spans="1:7" s="125" customFormat="1" ht="30">
      <c r="A3372" s="145" t="s">
        <v>7078</v>
      </c>
      <c r="B3372" s="146" t="s">
        <v>7079</v>
      </c>
      <c r="C3372" s="147" t="s">
        <v>24</v>
      </c>
      <c r="D3372" s="148">
        <v>60.23</v>
      </c>
      <c r="E3372" s="148">
        <v>9.66</v>
      </c>
      <c r="F3372" s="148">
        <v>69.89</v>
      </c>
      <c r="G3372" s="125">
        <v>9</v>
      </c>
    </row>
    <row r="3373" spans="1:7" s="125" customFormat="1" ht="30">
      <c r="A3373" s="145" t="s">
        <v>7080</v>
      </c>
      <c r="B3373" s="146" t="s">
        <v>7081</v>
      </c>
      <c r="C3373" s="147" t="s">
        <v>24</v>
      </c>
      <c r="D3373" s="148">
        <v>12.87</v>
      </c>
      <c r="E3373" s="148">
        <v>9.66</v>
      </c>
      <c r="F3373" s="148">
        <v>22.53</v>
      </c>
      <c r="G3373" s="125">
        <v>9</v>
      </c>
    </row>
    <row r="3374" spans="1:7" s="125" customFormat="1" ht="30">
      <c r="A3374" s="145" t="s">
        <v>7082</v>
      </c>
      <c r="B3374" s="146" t="s">
        <v>7083</v>
      </c>
      <c r="C3374" s="147" t="s">
        <v>24</v>
      </c>
      <c r="D3374" s="148">
        <v>34.25</v>
      </c>
      <c r="E3374" s="148">
        <v>9.66</v>
      </c>
      <c r="F3374" s="148">
        <v>43.91</v>
      </c>
      <c r="G3374" s="125">
        <v>9</v>
      </c>
    </row>
    <row r="3375" spans="1:7" s="125" customFormat="1" ht="30">
      <c r="A3375" s="145" t="s">
        <v>7084</v>
      </c>
      <c r="B3375" s="146" t="s">
        <v>7085</v>
      </c>
      <c r="C3375" s="147" t="s">
        <v>24</v>
      </c>
      <c r="D3375" s="148">
        <v>39.590000000000003</v>
      </c>
      <c r="E3375" s="148">
        <v>14.69</v>
      </c>
      <c r="F3375" s="148">
        <v>54.28</v>
      </c>
      <c r="G3375" s="125">
        <v>9</v>
      </c>
    </row>
    <row r="3376" spans="1:7" s="125" customFormat="1">
      <c r="A3376" s="145" t="s">
        <v>7086</v>
      </c>
      <c r="B3376" s="146" t="s">
        <v>7087</v>
      </c>
      <c r="C3376" s="147" t="s">
        <v>112</v>
      </c>
      <c r="D3376" s="148">
        <v>89.18</v>
      </c>
      <c r="E3376" s="148">
        <v>4.2</v>
      </c>
      <c r="F3376" s="148">
        <v>93.38</v>
      </c>
      <c r="G3376" s="125">
        <v>9</v>
      </c>
    </row>
    <row r="3377" spans="1:7" s="125" customFormat="1" ht="30">
      <c r="A3377" s="145" t="s">
        <v>7088</v>
      </c>
      <c r="B3377" s="146" t="s">
        <v>7089</v>
      </c>
      <c r="C3377" s="147"/>
      <c r="D3377" s="148"/>
      <c r="E3377" s="148"/>
      <c r="F3377" s="148"/>
      <c r="G3377" s="125">
        <v>2</v>
      </c>
    </row>
    <row r="3378" spans="1:7" s="125" customFormat="1">
      <c r="A3378" s="145" t="s">
        <v>7090</v>
      </c>
      <c r="B3378" s="146" t="s">
        <v>7091</v>
      </c>
      <c r="C3378" s="147"/>
      <c r="D3378" s="148"/>
      <c r="E3378" s="148"/>
      <c r="F3378" s="148"/>
      <c r="G3378" s="125">
        <v>5</v>
      </c>
    </row>
    <row r="3379" spans="1:7" s="125" customFormat="1">
      <c r="A3379" s="145" t="s">
        <v>7092</v>
      </c>
      <c r="B3379" s="146" t="s">
        <v>7093</v>
      </c>
      <c r="C3379" s="147" t="s">
        <v>24</v>
      </c>
      <c r="D3379" s="148">
        <v>34.97</v>
      </c>
      <c r="E3379" s="148">
        <v>18.899999999999999</v>
      </c>
      <c r="F3379" s="148">
        <v>53.87</v>
      </c>
      <c r="G3379" s="125">
        <v>9</v>
      </c>
    </row>
    <row r="3380" spans="1:7" s="125" customFormat="1">
      <c r="A3380" s="145" t="s">
        <v>7094</v>
      </c>
      <c r="B3380" s="146" t="s">
        <v>7095</v>
      </c>
      <c r="C3380" s="147" t="s">
        <v>24</v>
      </c>
      <c r="D3380" s="148">
        <v>45.45</v>
      </c>
      <c r="E3380" s="148">
        <v>25.19</v>
      </c>
      <c r="F3380" s="148">
        <v>70.64</v>
      </c>
      <c r="G3380" s="125">
        <v>9</v>
      </c>
    </row>
    <row r="3381" spans="1:7" s="125" customFormat="1">
      <c r="A3381" s="145" t="s">
        <v>7096</v>
      </c>
      <c r="B3381" s="146" t="s">
        <v>7097</v>
      </c>
      <c r="C3381" s="147" t="s">
        <v>24</v>
      </c>
      <c r="D3381" s="148">
        <v>56.18</v>
      </c>
      <c r="E3381" s="148">
        <v>31.49</v>
      </c>
      <c r="F3381" s="148">
        <v>87.67</v>
      </c>
      <c r="G3381" s="125">
        <v>9</v>
      </c>
    </row>
    <row r="3382" spans="1:7" s="125" customFormat="1">
      <c r="A3382" s="145" t="s">
        <v>7098</v>
      </c>
      <c r="B3382" s="146" t="s">
        <v>7099</v>
      </c>
      <c r="C3382" s="147" t="s">
        <v>24</v>
      </c>
      <c r="D3382" s="148">
        <v>78.319999999999993</v>
      </c>
      <c r="E3382" s="148">
        <v>37.799999999999997</v>
      </c>
      <c r="F3382" s="148">
        <v>116.12</v>
      </c>
      <c r="G3382" s="125">
        <v>9</v>
      </c>
    </row>
    <row r="3383" spans="1:7" s="125" customFormat="1">
      <c r="A3383" s="145" t="s">
        <v>7100</v>
      </c>
      <c r="B3383" s="146" t="s">
        <v>7101</v>
      </c>
      <c r="C3383" s="147" t="s">
        <v>24</v>
      </c>
      <c r="D3383" s="148">
        <v>93.41</v>
      </c>
      <c r="E3383" s="148">
        <v>41.99</v>
      </c>
      <c r="F3383" s="148">
        <v>135.4</v>
      </c>
      <c r="G3383" s="125">
        <v>9</v>
      </c>
    </row>
    <row r="3384" spans="1:7" s="125" customFormat="1">
      <c r="A3384" s="145" t="s">
        <v>7102</v>
      </c>
      <c r="B3384" s="146" t="s">
        <v>7103</v>
      </c>
      <c r="C3384" s="147" t="s">
        <v>24</v>
      </c>
      <c r="D3384" s="148">
        <v>138.46</v>
      </c>
      <c r="E3384" s="148">
        <v>52.49</v>
      </c>
      <c r="F3384" s="148">
        <v>190.95</v>
      </c>
      <c r="G3384" s="125">
        <v>9</v>
      </c>
    </row>
    <row r="3385" spans="1:7" s="125" customFormat="1">
      <c r="A3385" s="145" t="s">
        <v>68</v>
      </c>
      <c r="B3385" s="146" t="s">
        <v>7104</v>
      </c>
      <c r="C3385" s="147" t="s">
        <v>24</v>
      </c>
      <c r="D3385" s="148">
        <v>323.7</v>
      </c>
      <c r="E3385" s="148">
        <v>62.99</v>
      </c>
      <c r="F3385" s="148">
        <v>386.69</v>
      </c>
      <c r="G3385" s="125">
        <v>9</v>
      </c>
    </row>
    <row r="3386" spans="1:7" s="125" customFormat="1">
      <c r="A3386" s="145" t="s">
        <v>62</v>
      </c>
      <c r="B3386" s="146" t="s">
        <v>7105</v>
      </c>
      <c r="C3386" s="147" t="s">
        <v>24</v>
      </c>
      <c r="D3386" s="148">
        <v>496.63</v>
      </c>
      <c r="E3386" s="148">
        <v>83.98</v>
      </c>
      <c r="F3386" s="148">
        <v>580.61</v>
      </c>
      <c r="G3386" s="125">
        <v>9</v>
      </c>
    </row>
    <row r="3387" spans="1:7" s="125" customFormat="1">
      <c r="A3387" s="145" t="s">
        <v>7106</v>
      </c>
      <c r="B3387" s="146" t="s">
        <v>7107</v>
      </c>
      <c r="C3387" s="147" t="s">
        <v>24</v>
      </c>
      <c r="D3387" s="148">
        <v>840.49</v>
      </c>
      <c r="E3387" s="148">
        <v>125.97</v>
      </c>
      <c r="F3387" s="148">
        <v>966.46</v>
      </c>
      <c r="G3387" s="125">
        <v>9</v>
      </c>
    </row>
    <row r="3388" spans="1:7" s="125" customFormat="1">
      <c r="A3388" s="145" t="s">
        <v>7108</v>
      </c>
      <c r="B3388" s="146" t="s">
        <v>7109</v>
      </c>
      <c r="C3388" s="147" t="s">
        <v>24</v>
      </c>
      <c r="D3388" s="148">
        <v>64.62</v>
      </c>
      <c r="E3388" s="148">
        <v>25.19</v>
      </c>
      <c r="F3388" s="148">
        <v>89.81</v>
      </c>
      <c r="G3388" s="125">
        <v>9</v>
      </c>
    </row>
    <row r="3389" spans="1:7" s="125" customFormat="1" ht="30">
      <c r="A3389" s="145" t="s">
        <v>7110</v>
      </c>
      <c r="B3389" s="146" t="s">
        <v>7111</v>
      </c>
      <c r="C3389" s="147" t="s">
        <v>24</v>
      </c>
      <c r="D3389" s="148">
        <v>22.53</v>
      </c>
      <c r="E3389" s="148">
        <v>18.899999999999999</v>
      </c>
      <c r="F3389" s="148">
        <v>41.43</v>
      </c>
      <c r="G3389" s="125">
        <v>9</v>
      </c>
    </row>
    <row r="3390" spans="1:7" s="125" customFormat="1" ht="30">
      <c r="A3390" s="145" t="s">
        <v>7112</v>
      </c>
      <c r="B3390" s="146" t="s">
        <v>7113</v>
      </c>
      <c r="C3390" s="147" t="s">
        <v>24</v>
      </c>
      <c r="D3390" s="148">
        <v>53.01</v>
      </c>
      <c r="E3390" s="148">
        <v>18.899999999999999</v>
      </c>
      <c r="F3390" s="148">
        <v>71.91</v>
      </c>
      <c r="G3390" s="125">
        <v>9</v>
      </c>
    </row>
    <row r="3391" spans="1:7" s="125" customFormat="1" ht="30">
      <c r="A3391" s="145" t="s">
        <v>7114</v>
      </c>
      <c r="B3391" s="146" t="s">
        <v>7115</v>
      </c>
      <c r="C3391" s="147" t="s">
        <v>24</v>
      </c>
      <c r="D3391" s="148">
        <v>56.28</v>
      </c>
      <c r="E3391" s="148">
        <v>18.899999999999999</v>
      </c>
      <c r="F3391" s="148">
        <v>75.180000000000007</v>
      </c>
      <c r="G3391" s="125">
        <v>9</v>
      </c>
    </row>
    <row r="3392" spans="1:7" s="125" customFormat="1" ht="30">
      <c r="A3392" s="145" t="s">
        <v>7116</v>
      </c>
      <c r="B3392" s="146" t="s">
        <v>7117</v>
      </c>
      <c r="C3392" s="147" t="s">
        <v>24</v>
      </c>
      <c r="D3392" s="148">
        <v>91.34</v>
      </c>
      <c r="E3392" s="148">
        <v>21</v>
      </c>
      <c r="F3392" s="148">
        <v>112.34</v>
      </c>
      <c r="G3392" s="125">
        <v>9</v>
      </c>
    </row>
    <row r="3393" spans="1:7" s="125" customFormat="1" ht="30">
      <c r="A3393" s="145" t="s">
        <v>7118</v>
      </c>
      <c r="B3393" s="146" t="s">
        <v>7119</v>
      </c>
      <c r="C3393" s="147" t="s">
        <v>24</v>
      </c>
      <c r="D3393" s="148">
        <v>189.26</v>
      </c>
      <c r="E3393" s="148">
        <v>18.899999999999999</v>
      </c>
      <c r="F3393" s="148">
        <v>208.16</v>
      </c>
      <c r="G3393" s="125">
        <v>9</v>
      </c>
    </row>
    <row r="3394" spans="1:7" s="125" customFormat="1" ht="30">
      <c r="A3394" s="145" t="s">
        <v>7120</v>
      </c>
      <c r="B3394" s="146" t="s">
        <v>7121</v>
      </c>
      <c r="C3394" s="147" t="s">
        <v>24</v>
      </c>
      <c r="D3394" s="148">
        <v>1090.43</v>
      </c>
      <c r="E3394" s="148">
        <v>41.99</v>
      </c>
      <c r="F3394" s="148">
        <v>1132.42</v>
      </c>
      <c r="G3394" s="125">
        <v>9</v>
      </c>
    </row>
    <row r="3395" spans="1:7" s="125" customFormat="1">
      <c r="A3395" s="145" t="s">
        <v>7122</v>
      </c>
      <c r="B3395" s="146" t="s">
        <v>7123</v>
      </c>
      <c r="C3395" s="147"/>
      <c r="D3395" s="148"/>
      <c r="E3395" s="148"/>
      <c r="F3395" s="148"/>
      <c r="G3395" s="125">
        <v>5</v>
      </c>
    </row>
    <row r="3396" spans="1:7" s="125" customFormat="1" ht="30">
      <c r="A3396" s="145" t="s">
        <v>7124</v>
      </c>
      <c r="B3396" s="146" t="s">
        <v>7125</v>
      </c>
      <c r="C3396" s="147" t="s">
        <v>24</v>
      </c>
      <c r="D3396" s="148">
        <v>88.88</v>
      </c>
      <c r="E3396" s="148">
        <v>18.899999999999999</v>
      </c>
      <c r="F3396" s="148">
        <v>107.78</v>
      </c>
      <c r="G3396" s="125">
        <v>9</v>
      </c>
    </row>
    <row r="3397" spans="1:7" s="125" customFormat="1" ht="30">
      <c r="A3397" s="145" t="s">
        <v>7126</v>
      </c>
      <c r="B3397" s="146" t="s">
        <v>7127</v>
      </c>
      <c r="C3397" s="147" t="s">
        <v>24</v>
      </c>
      <c r="D3397" s="148">
        <v>82.16</v>
      </c>
      <c r="E3397" s="148">
        <v>18.899999999999999</v>
      </c>
      <c r="F3397" s="148">
        <v>101.06</v>
      </c>
      <c r="G3397" s="125">
        <v>9</v>
      </c>
    </row>
    <row r="3398" spans="1:7" s="125" customFormat="1" ht="30">
      <c r="A3398" s="145" t="s">
        <v>7128</v>
      </c>
      <c r="B3398" s="146" t="s">
        <v>7129</v>
      </c>
      <c r="C3398" s="147" t="s">
        <v>24</v>
      </c>
      <c r="D3398" s="148">
        <v>105.68</v>
      </c>
      <c r="E3398" s="148">
        <v>18.899999999999999</v>
      </c>
      <c r="F3398" s="148">
        <v>124.58</v>
      </c>
      <c r="G3398" s="125">
        <v>9</v>
      </c>
    </row>
    <row r="3399" spans="1:7" s="125" customFormat="1" ht="30">
      <c r="A3399" s="145" t="s">
        <v>7130</v>
      </c>
      <c r="B3399" s="146" t="s">
        <v>7131</v>
      </c>
      <c r="C3399" s="147" t="s">
        <v>24</v>
      </c>
      <c r="D3399" s="148">
        <v>148.26</v>
      </c>
      <c r="E3399" s="148">
        <v>18.899999999999999</v>
      </c>
      <c r="F3399" s="148">
        <v>167.16</v>
      </c>
      <c r="G3399" s="125">
        <v>9</v>
      </c>
    </row>
    <row r="3400" spans="1:7" s="125" customFormat="1" ht="30">
      <c r="A3400" s="145" t="s">
        <v>7132</v>
      </c>
      <c r="B3400" s="146" t="s">
        <v>7133</v>
      </c>
      <c r="C3400" s="147" t="s">
        <v>24</v>
      </c>
      <c r="D3400" s="148">
        <v>141.59</v>
      </c>
      <c r="E3400" s="148">
        <v>18.899999999999999</v>
      </c>
      <c r="F3400" s="148">
        <v>160.49</v>
      </c>
      <c r="G3400" s="125">
        <v>9</v>
      </c>
    </row>
    <row r="3401" spans="1:7" s="125" customFormat="1" ht="30">
      <c r="A3401" s="145" t="s">
        <v>7134</v>
      </c>
      <c r="B3401" s="146" t="s">
        <v>7135</v>
      </c>
      <c r="C3401" s="147" t="s">
        <v>24</v>
      </c>
      <c r="D3401" s="148">
        <v>83.44</v>
      </c>
      <c r="E3401" s="148">
        <v>18.899999999999999</v>
      </c>
      <c r="F3401" s="148">
        <v>102.34</v>
      </c>
      <c r="G3401" s="125">
        <v>9</v>
      </c>
    </row>
    <row r="3402" spans="1:7" s="125" customFormat="1" ht="30">
      <c r="A3402" s="145" t="s">
        <v>7136</v>
      </c>
      <c r="B3402" s="146" t="s">
        <v>7137</v>
      </c>
      <c r="C3402" s="147" t="s">
        <v>24</v>
      </c>
      <c r="D3402" s="148">
        <v>78.3</v>
      </c>
      <c r="E3402" s="148">
        <v>18.899999999999999</v>
      </c>
      <c r="F3402" s="148">
        <v>97.2</v>
      </c>
      <c r="G3402" s="125">
        <v>9</v>
      </c>
    </row>
    <row r="3403" spans="1:7" s="125" customFormat="1" ht="30">
      <c r="A3403" s="145" t="s">
        <v>7138</v>
      </c>
      <c r="B3403" s="146" t="s">
        <v>7139</v>
      </c>
      <c r="C3403" s="147" t="s">
        <v>24</v>
      </c>
      <c r="D3403" s="148">
        <v>68.430000000000007</v>
      </c>
      <c r="E3403" s="148">
        <v>18.899999999999999</v>
      </c>
      <c r="F3403" s="148">
        <v>87.33</v>
      </c>
      <c r="G3403" s="125">
        <v>9</v>
      </c>
    </row>
    <row r="3404" spans="1:7" s="125" customFormat="1" ht="30">
      <c r="A3404" s="145" t="s">
        <v>7140</v>
      </c>
      <c r="B3404" s="146" t="s">
        <v>7141</v>
      </c>
      <c r="C3404" s="147" t="s">
        <v>24</v>
      </c>
      <c r="D3404" s="148">
        <v>63.35</v>
      </c>
      <c r="E3404" s="148">
        <v>18.899999999999999</v>
      </c>
      <c r="F3404" s="148">
        <v>82.25</v>
      </c>
      <c r="G3404" s="125">
        <v>9</v>
      </c>
    </row>
    <row r="3405" spans="1:7" s="125" customFormat="1">
      <c r="A3405" s="145" t="s">
        <v>7142</v>
      </c>
      <c r="B3405" s="146" t="s">
        <v>7143</v>
      </c>
      <c r="C3405" s="147"/>
      <c r="D3405" s="148"/>
      <c r="E3405" s="148"/>
      <c r="F3405" s="148"/>
      <c r="G3405" s="125">
        <v>5</v>
      </c>
    </row>
    <row r="3406" spans="1:7" s="125" customFormat="1" ht="30">
      <c r="A3406" s="145" t="s">
        <v>7144</v>
      </c>
      <c r="B3406" s="146" t="s">
        <v>7145</v>
      </c>
      <c r="C3406" s="147" t="s">
        <v>24</v>
      </c>
      <c r="D3406" s="148">
        <v>332.31</v>
      </c>
      <c r="E3406" s="148">
        <v>62.99</v>
      </c>
      <c r="F3406" s="148">
        <v>395.3</v>
      </c>
      <c r="G3406" s="125">
        <v>9</v>
      </c>
    </row>
    <row r="3407" spans="1:7" s="125" customFormat="1">
      <c r="A3407" s="145" t="s">
        <v>7146</v>
      </c>
      <c r="B3407" s="146" t="s">
        <v>7147</v>
      </c>
      <c r="C3407" s="147" t="s">
        <v>24</v>
      </c>
      <c r="D3407" s="148">
        <v>264.63</v>
      </c>
      <c r="E3407" s="148">
        <v>62.99</v>
      </c>
      <c r="F3407" s="148">
        <v>327.62</v>
      </c>
      <c r="G3407" s="125">
        <v>9</v>
      </c>
    </row>
    <row r="3408" spans="1:7" s="125" customFormat="1">
      <c r="A3408" s="145" t="s">
        <v>7148</v>
      </c>
      <c r="B3408" s="146" t="s">
        <v>7149</v>
      </c>
      <c r="C3408" s="147" t="s">
        <v>24</v>
      </c>
      <c r="D3408" s="148">
        <v>261.45</v>
      </c>
      <c r="E3408" s="148">
        <v>62.99</v>
      </c>
      <c r="F3408" s="148">
        <v>324.44</v>
      </c>
      <c r="G3408" s="125">
        <v>9</v>
      </c>
    </row>
    <row r="3409" spans="1:7" s="125" customFormat="1">
      <c r="A3409" s="145" t="s">
        <v>7150</v>
      </c>
      <c r="B3409" s="146" t="s">
        <v>7151</v>
      </c>
      <c r="C3409" s="147" t="s">
        <v>24</v>
      </c>
      <c r="D3409" s="148">
        <v>389.76</v>
      </c>
      <c r="E3409" s="148">
        <v>62.99</v>
      </c>
      <c r="F3409" s="148">
        <v>452.75</v>
      </c>
      <c r="G3409" s="125">
        <v>9</v>
      </c>
    </row>
    <row r="3410" spans="1:7" s="125" customFormat="1" ht="30">
      <c r="A3410" s="145" t="s">
        <v>7152</v>
      </c>
      <c r="B3410" s="146" t="s">
        <v>7153</v>
      </c>
      <c r="C3410" s="147" t="s">
        <v>24</v>
      </c>
      <c r="D3410" s="148">
        <v>983.92</v>
      </c>
      <c r="E3410" s="148">
        <v>62.99</v>
      </c>
      <c r="F3410" s="148">
        <v>1046.9100000000001</v>
      </c>
      <c r="G3410" s="125">
        <v>9</v>
      </c>
    </row>
    <row r="3411" spans="1:7" s="125" customFormat="1">
      <c r="A3411" s="145" t="s">
        <v>7154</v>
      </c>
      <c r="B3411" s="146" t="s">
        <v>7155</v>
      </c>
      <c r="C3411" s="147" t="s">
        <v>24</v>
      </c>
      <c r="D3411" s="148">
        <v>426.7</v>
      </c>
      <c r="E3411" s="148">
        <v>25.19</v>
      </c>
      <c r="F3411" s="148">
        <v>451.89</v>
      </c>
      <c r="G3411" s="125">
        <v>9</v>
      </c>
    </row>
    <row r="3412" spans="1:7" s="125" customFormat="1">
      <c r="A3412" s="145" t="s">
        <v>7156</v>
      </c>
      <c r="B3412" s="146" t="s">
        <v>7157</v>
      </c>
      <c r="C3412" s="147" t="s">
        <v>24</v>
      </c>
      <c r="D3412" s="148">
        <v>310.45999999999998</v>
      </c>
      <c r="E3412" s="148">
        <v>25.19</v>
      </c>
      <c r="F3412" s="148">
        <v>335.65</v>
      </c>
      <c r="G3412" s="125">
        <v>9</v>
      </c>
    </row>
    <row r="3413" spans="1:7" s="125" customFormat="1">
      <c r="A3413" s="145" t="s">
        <v>7158</v>
      </c>
      <c r="B3413" s="146" t="s">
        <v>7159</v>
      </c>
      <c r="C3413" s="147" t="s">
        <v>24</v>
      </c>
      <c r="D3413" s="148">
        <v>734.38</v>
      </c>
      <c r="E3413" s="148">
        <v>62.99</v>
      </c>
      <c r="F3413" s="148">
        <v>797.37</v>
      </c>
      <c r="G3413" s="125">
        <v>9</v>
      </c>
    </row>
    <row r="3414" spans="1:7" s="125" customFormat="1" ht="30">
      <c r="A3414" s="145" t="s">
        <v>7160</v>
      </c>
      <c r="B3414" s="146" t="s">
        <v>7161</v>
      </c>
      <c r="C3414" s="147" t="s">
        <v>24</v>
      </c>
      <c r="D3414" s="148">
        <v>412.52</v>
      </c>
      <c r="E3414" s="148">
        <v>18.899999999999999</v>
      </c>
      <c r="F3414" s="148">
        <v>431.42</v>
      </c>
      <c r="G3414" s="125">
        <v>9</v>
      </c>
    </row>
    <row r="3415" spans="1:7" s="125" customFormat="1" ht="30">
      <c r="A3415" s="145" t="s">
        <v>7162</v>
      </c>
      <c r="B3415" s="146" t="s">
        <v>7163</v>
      </c>
      <c r="C3415" s="147" t="s">
        <v>24</v>
      </c>
      <c r="D3415" s="148">
        <v>320.60000000000002</v>
      </c>
      <c r="E3415" s="148">
        <v>62.99</v>
      </c>
      <c r="F3415" s="148">
        <v>383.59</v>
      </c>
      <c r="G3415" s="125">
        <v>9</v>
      </c>
    </row>
    <row r="3416" spans="1:7" s="125" customFormat="1">
      <c r="A3416" s="145" t="s">
        <v>7164</v>
      </c>
      <c r="B3416" s="146" t="s">
        <v>7165</v>
      </c>
      <c r="C3416" s="147"/>
      <c r="D3416" s="148"/>
      <c r="E3416" s="148"/>
      <c r="F3416" s="148"/>
      <c r="G3416" s="125">
        <v>5</v>
      </c>
    </row>
    <row r="3417" spans="1:7" s="125" customFormat="1">
      <c r="A3417" s="145" t="s">
        <v>7166</v>
      </c>
      <c r="B3417" s="146" t="s">
        <v>7167</v>
      </c>
      <c r="C3417" s="147" t="s">
        <v>24</v>
      </c>
      <c r="D3417" s="148">
        <v>92.73</v>
      </c>
      <c r="E3417" s="148">
        <v>18.899999999999999</v>
      </c>
      <c r="F3417" s="148">
        <v>111.63</v>
      </c>
      <c r="G3417" s="125">
        <v>9</v>
      </c>
    </row>
    <row r="3418" spans="1:7" s="125" customFormat="1">
      <c r="A3418" s="145" t="s">
        <v>7168</v>
      </c>
      <c r="B3418" s="146" t="s">
        <v>7169</v>
      </c>
      <c r="C3418" s="147" t="s">
        <v>24</v>
      </c>
      <c r="D3418" s="148">
        <v>110.71</v>
      </c>
      <c r="E3418" s="148">
        <v>18.899999999999999</v>
      </c>
      <c r="F3418" s="148">
        <v>129.61000000000001</v>
      </c>
      <c r="G3418" s="125">
        <v>9</v>
      </c>
    </row>
    <row r="3419" spans="1:7" s="125" customFormat="1">
      <c r="A3419" s="145" t="s">
        <v>7170</v>
      </c>
      <c r="B3419" s="146" t="s">
        <v>7171</v>
      </c>
      <c r="C3419" s="147" t="s">
        <v>24</v>
      </c>
      <c r="D3419" s="148">
        <v>158.01</v>
      </c>
      <c r="E3419" s="148">
        <v>18.899999999999999</v>
      </c>
      <c r="F3419" s="148">
        <v>176.91</v>
      </c>
      <c r="G3419" s="125">
        <v>9</v>
      </c>
    </row>
    <row r="3420" spans="1:7" s="125" customFormat="1">
      <c r="A3420" s="145" t="s">
        <v>7172</v>
      </c>
      <c r="B3420" s="146" t="s">
        <v>7173</v>
      </c>
      <c r="C3420" s="147" t="s">
        <v>24</v>
      </c>
      <c r="D3420" s="148">
        <v>182.95</v>
      </c>
      <c r="E3420" s="148">
        <v>18.899999999999999</v>
      </c>
      <c r="F3420" s="148">
        <v>201.85</v>
      </c>
      <c r="G3420" s="125">
        <v>9</v>
      </c>
    </row>
    <row r="3421" spans="1:7" s="125" customFormat="1">
      <c r="A3421" s="145" t="s">
        <v>7174</v>
      </c>
      <c r="B3421" s="146" t="s">
        <v>7175</v>
      </c>
      <c r="C3421" s="147" t="s">
        <v>24</v>
      </c>
      <c r="D3421" s="148">
        <v>249.24</v>
      </c>
      <c r="E3421" s="148">
        <v>18.899999999999999</v>
      </c>
      <c r="F3421" s="148">
        <v>268.14</v>
      </c>
      <c r="G3421" s="125">
        <v>9</v>
      </c>
    </row>
    <row r="3422" spans="1:7" s="125" customFormat="1">
      <c r="A3422" s="145" t="s">
        <v>59</v>
      </c>
      <c r="B3422" s="146" t="s">
        <v>7176</v>
      </c>
      <c r="C3422" s="147" t="s">
        <v>24</v>
      </c>
      <c r="D3422" s="148">
        <v>428.2</v>
      </c>
      <c r="E3422" s="148">
        <v>18.899999999999999</v>
      </c>
      <c r="F3422" s="148">
        <v>447.1</v>
      </c>
      <c r="G3422" s="125">
        <v>9</v>
      </c>
    </row>
    <row r="3423" spans="1:7" s="125" customFormat="1">
      <c r="A3423" s="145" t="s">
        <v>7177</v>
      </c>
      <c r="B3423" s="146" t="s">
        <v>7178</v>
      </c>
      <c r="C3423" s="147" t="s">
        <v>24</v>
      </c>
      <c r="D3423" s="148">
        <v>518.32000000000005</v>
      </c>
      <c r="E3423" s="148">
        <v>18.899999999999999</v>
      </c>
      <c r="F3423" s="148">
        <v>537.22</v>
      </c>
      <c r="G3423" s="125">
        <v>9</v>
      </c>
    </row>
    <row r="3424" spans="1:7" s="125" customFormat="1">
      <c r="A3424" s="145" t="s">
        <v>7179</v>
      </c>
      <c r="B3424" s="146" t="s">
        <v>7180</v>
      </c>
      <c r="C3424" s="147" t="s">
        <v>24</v>
      </c>
      <c r="D3424" s="148">
        <v>894.14</v>
      </c>
      <c r="E3424" s="148">
        <v>25.19</v>
      </c>
      <c r="F3424" s="148">
        <v>919.33</v>
      </c>
      <c r="G3424" s="125">
        <v>9</v>
      </c>
    </row>
    <row r="3425" spans="1:7" s="125" customFormat="1">
      <c r="A3425" s="145" t="s">
        <v>7181</v>
      </c>
      <c r="B3425" s="146" t="s">
        <v>7182</v>
      </c>
      <c r="C3425" s="147" t="s">
        <v>24</v>
      </c>
      <c r="D3425" s="148">
        <v>76.64</v>
      </c>
      <c r="E3425" s="148">
        <v>18.899999999999999</v>
      </c>
      <c r="F3425" s="148">
        <v>95.54</v>
      </c>
      <c r="G3425" s="125">
        <v>9</v>
      </c>
    </row>
    <row r="3426" spans="1:7" s="125" customFormat="1">
      <c r="A3426" s="145" t="s">
        <v>7183</v>
      </c>
      <c r="B3426" s="146" t="s">
        <v>7184</v>
      </c>
      <c r="C3426" s="147" t="s">
        <v>24</v>
      </c>
      <c r="D3426" s="148">
        <v>105.81</v>
      </c>
      <c r="E3426" s="148">
        <v>18.899999999999999</v>
      </c>
      <c r="F3426" s="148">
        <v>124.71</v>
      </c>
      <c r="G3426" s="125">
        <v>9</v>
      </c>
    </row>
    <row r="3427" spans="1:7" s="125" customFormat="1">
      <c r="A3427" s="145" t="s">
        <v>7185</v>
      </c>
      <c r="B3427" s="146" t="s">
        <v>7186</v>
      </c>
      <c r="C3427" s="147" t="s">
        <v>24</v>
      </c>
      <c r="D3427" s="148">
        <v>132.53</v>
      </c>
      <c r="E3427" s="148">
        <v>18.899999999999999</v>
      </c>
      <c r="F3427" s="148">
        <v>151.43</v>
      </c>
      <c r="G3427" s="125">
        <v>9</v>
      </c>
    </row>
    <row r="3428" spans="1:7" s="125" customFormat="1">
      <c r="A3428" s="145" t="s">
        <v>7187</v>
      </c>
      <c r="B3428" s="146" t="s">
        <v>7188</v>
      </c>
      <c r="C3428" s="147" t="s">
        <v>24</v>
      </c>
      <c r="D3428" s="148">
        <v>187.04</v>
      </c>
      <c r="E3428" s="148">
        <v>18.899999999999999</v>
      </c>
      <c r="F3428" s="148">
        <v>205.94</v>
      </c>
      <c r="G3428" s="125">
        <v>9</v>
      </c>
    </row>
    <row r="3429" spans="1:7" s="125" customFormat="1">
      <c r="A3429" s="145" t="s">
        <v>7189</v>
      </c>
      <c r="B3429" s="146" t="s">
        <v>7190</v>
      </c>
      <c r="C3429" s="147" t="s">
        <v>24</v>
      </c>
      <c r="D3429" s="148">
        <v>308.73</v>
      </c>
      <c r="E3429" s="148">
        <v>18.899999999999999</v>
      </c>
      <c r="F3429" s="148">
        <v>327.63</v>
      </c>
      <c r="G3429" s="125">
        <v>9</v>
      </c>
    </row>
    <row r="3430" spans="1:7" s="125" customFormat="1">
      <c r="A3430" s="145" t="s">
        <v>7191</v>
      </c>
      <c r="B3430" s="146" t="s">
        <v>7192</v>
      </c>
      <c r="C3430" s="147" t="s">
        <v>24</v>
      </c>
      <c r="D3430" s="148">
        <v>457.33</v>
      </c>
      <c r="E3430" s="148">
        <v>18.899999999999999</v>
      </c>
      <c r="F3430" s="148">
        <v>476.23</v>
      </c>
      <c r="G3430" s="125">
        <v>9</v>
      </c>
    </row>
    <row r="3431" spans="1:7" s="125" customFormat="1">
      <c r="A3431" s="145" t="s">
        <v>7193</v>
      </c>
      <c r="B3431" s="146" t="s">
        <v>7194</v>
      </c>
      <c r="C3431" s="147" t="s">
        <v>24</v>
      </c>
      <c r="D3431" s="148">
        <v>787.62</v>
      </c>
      <c r="E3431" s="148">
        <v>25.19</v>
      </c>
      <c r="F3431" s="148">
        <v>812.81</v>
      </c>
      <c r="G3431" s="125">
        <v>9</v>
      </c>
    </row>
    <row r="3432" spans="1:7" s="125" customFormat="1">
      <c r="A3432" s="145" t="s">
        <v>7195</v>
      </c>
      <c r="B3432" s="146" t="s">
        <v>7196</v>
      </c>
      <c r="C3432" s="147" t="s">
        <v>24</v>
      </c>
      <c r="D3432" s="148">
        <v>71.849999999999994</v>
      </c>
      <c r="E3432" s="148">
        <v>18.899999999999999</v>
      </c>
      <c r="F3432" s="148">
        <v>90.75</v>
      </c>
      <c r="G3432" s="125">
        <v>9</v>
      </c>
    </row>
    <row r="3433" spans="1:7" s="125" customFormat="1">
      <c r="A3433" s="145" t="s">
        <v>7197</v>
      </c>
      <c r="B3433" s="146" t="s">
        <v>7198</v>
      </c>
      <c r="C3433" s="147" t="s">
        <v>24</v>
      </c>
      <c r="D3433" s="148">
        <v>100.33</v>
      </c>
      <c r="E3433" s="148">
        <v>18.899999999999999</v>
      </c>
      <c r="F3433" s="148">
        <v>119.23</v>
      </c>
      <c r="G3433" s="125">
        <v>9</v>
      </c>
    </row>
    <row r="3434" spans="1:7" s="125" customFormat="1">
      <c r="A3434" s="145" t="s">
        <v>7199</v>
      </c>
      <c r="B3434" s="146" t="s">
        <v>7200</v>
      </c>
      <c r="C3434" s="147" t="s">
        <v>24</v>
      </c>
      <c r="D3434" s="148">
        <v>123.68</v>
      </c>
      <c r="E3434" s="148">
        <v>18.899999999999999</v>
      </c>
      <c r="F3434" s="148">
        <v>142.58000000000001</v>
      </c>
      <c r="G3434" s="125">
        <v>9</v>
      </c>
    </row>
    <row r="3435" spans="1:7" s="125" customFormat="1">
      <c r="A3435" s="145" t="s">
        <v>7201</v>
      </c>
      <c r="B3435" s="146" t="s">
        <v>7202</v>
      </c>
      <c r="C3435" s="147" t="s">
        <v>24</v>
      </c>
      <c r="D3435" s="148">
        <v>168.46</v>
      </c>
      <c r="E3435" s="148">
        <v>18.899999999999999</v>
      </c>
      <c r="F3435" s="148">
        <v>187.36</v>
      </c>
      <c r="G3435" s="125">
        <v>9</v>
      </c>
    </row>
    <row r="3436" spans="1:7" s="125" customFormat="1">
      <c r="A3436" s="145" t="s">
        <v>7203</v>
      </c>
      <c r="B3436" s="146" t="s">
        <v>7204</v>
      </c>
      <c r="C3436" s="147" t="s">
        <v>24</v>
      </c>
      <c r="D3436" s="148">
        <v>271.27</v>
      </c>
      <c r="E3436" s="148">
        <v>18.899999999999999</v>
      </c>
      <c r="F3436" s="148">
        <v>290.17</v>
      </c>
      <c r="G3436" s="125">
        <v>9</v>
      </c>
    </row>
    <row r="3437" spans="1:7" s="125" customFormat="1" ht="30">
      <c r="A3437" s="145" t="s">
        <v>7205</v>
      </c>
      <c r="B3437" s="146" t="s">
        <v>7206</v>
      </c>
      <c r="C3437" s="147" t="s">
        <v>24</v>
      </c>
      <c r="D3437" s="148">
        <v>5733.77</v>
      </c>
      <c r="E3437" s="148">
        <v>31.49</v>
      </c>
      <c r="F3437" s="148">
        <v>5765.26</v>
      </c>
      <c r="G3437" s="125">
        <v>9</v>
      </c>
    </row>
    <row r="3438" spans="1:7" s="125" customFormat="1" ht="30">
      <c r="A3438" s="145" t="s">
        <v>7207</v>
      </c>
      <c r="B3438" s="146" t="s">
        <v>7208</v>
      </c>
      <c r="C3438" s="147" t="s">
        <v>24</v>
      </c>
      <c r="D3438" s="148">
        <v>157.38999999999999</v>
      </c>
      <c r="E3438" s="148">
        <v>18.899999999999999</v>
      </c>
      <c r="F3438" s="148">
        <v>176.29</v>
      </c>
      <c r="G3438" s="125">
        <v>9</v>
      </c>
    </row>
    <row r="3439" spans="1:7" s="125" customFormat="1" ht="30">
      <c r="A3439" s="145" t="s">
        <v>7209</v>
      </c>
      <c r="B3439" s="146" t="s">
        <v>7210</v>
      </c>
      <c r="C3439" s="147" t="s">
        <v>24</v>
      </c>
      <c r="D3439" s="148">
        <v>417.22</v>
      </c>
      <c r="E3439" s="148">
        <v>18.899999999999999</v>
      </c>
      <c r="F3439" s="148">
        <v>436.12</v>
      </c>
      <c r="G3439" s="125">
        <v>9</v>
      </c>
    </row>
    <row r="3440" spans="1:7" s="125" customFormat="1">
      <c r="A3440" s="145" t="s">
        <v>56</v>
      </c>
      <c r="B3440" s="146" t="s">
        <v>7211</v>
      </c>
      <c r="C3440" s="147" t="s">
        <v>24</v>
      </c>
      <c r="D3440" s="148">
        <v>403.48</v>
      </c>
      <c r="E3440" s="148">
        <v>18.899999999999999</v>
      </c>
      <c r="F3440" s="148">
        <v>422.38</v>
      </c>
      <c r="G3440" s="125">
        <v>9</v>
      </c>
    </row>
    <row r="3441" spans="1:7" s="125" customFormat="1">
      <c r="A3441" s="145" t="s">
        <v>7212</v>
      </c>
      <c r="B3441" s="146" t="s">
        <v>7213</v>
      </c>
      <c r="C3441" s="147" t="s">
        <v>24</v>
      </c>
      <c r="D3441" s="148">
        <v>784.74</v>
      </c>
      <c r="E3441" s="148">
        <v>25.19</v>
      </c>
      <c r="F3441" s="148">
        <v>809.93</v>
      </c>
      <c r="G3441" s="125">
        <v>9</v>
      </c>
    </row>
    <row r="3442" spans="1:7" s="125" customFormat="1">
      <c r="A3442" s="145" t="s">
        <v>7214</v>
      </c>
      <c r="B3442" s="146" t="s">
        <v>7215</v>
      </c>
      <c r="C3442" s="147" t="s">
        <v>24</v>
      </c>
      <c r="D3442" s="148">
        <v>324.11</v>
      </c>
      <c r="E3442" s="148">
        <v>18.899999999999999</v>
      </c>
      <c r="F3442" s="148">
        <v>343.01</v>
      </c>
      <c r="G3442" s="125">
        <v>9</v>
      </c>
    </row>
    <row r="3443" spans="1:7" s="125" customFormat="1" ht="30">
      <c r="A3443" s="145" t="s">
        <v>7216</v>
      </c>
      <c r="B3443" s="146" t="s">
        <v>7217</v>
      </c>
      <c r="C3443" s="147" t="s">
        <v>24</v>
      </c>
      <c r="D3443" s="148">
        <v>124.05</v>
      </c>
      <c r="E3443" s="148">
        <v>10.5</v>
      </c>
      <c r="F3443" s="148">
        <v>134.55000000000001</v>
      </c>
      <c r="G3443" s="125">
        <v>9</v>
      </c>
    </row>
    <row r="3444" spans="1:7" s="125" customFormat="1" ht="30">
      <c r="A3444" s="145" t="s">
        <v>7218</v>
      </c>
      <c r="B3444" s="146" t="s">
        <v>7219</v>
      </c>
      <c r="C3444" s="147" t="s">
        <v>24</v>
      </c>
      <c r="D3444" s="148">
        <v>4810.57</v>
      </c>
      <c r="E3444" s="148">
        <v>25.19</v>
      </c>
      <c r="F3444" s="148">
        <v>4835.76</v>
      </c>
      <c r="G3444" s="125">
        <v>9</v>
      </c>
    </row>
    <row r="3445" spans="1:7" s="125" customFormat="1" ht="30">
      <c r="A3445" s="145" t="s">
        <v>7220</v>
      </c>
      <c r="B3445" s="146" t="s">
        <v>7221</v>
      </c>
      <c r="C3445" s="147" t="s">
        <v>24</v>
      </c>
      <c r="D3445" s="148">
        <v>1783.43</v>
      </c>
      <c r="E3445" s="148">
        <v>25.19</v>
      </c>
      <c r="F3445" s="148">
        <v>1808.62</v>
      </c>
      <c r="G3445" s="125">
        <v>9</v>
      </c>
    </row>
    <row r="3446" spans="1:7" s="125" customFormat="1" ht="30">
      <c r="A3446" s="145" t="s">
        <v>7222</v>
      </c>
      <c r="B3446" s="146" t="s">
        <v>7223</v>
      </c>
      <c r="C3446" s="147" t="s">
        <v>24</v>
      </c>
      <c r="D3446" s="148">
        <v>350.22</v>
      </c>
      <c r="E3446" s="148">
        <v>18.899999999999999</v>
      </c>
      <c r="F3446" s="148">
        <v>369.12</v>
      </c>
      <c r="G3446" s="125">
        <v>9</v>
      </c>
    </row>
    <row r="3447" spans="1:7" s="125" customFormat="1" ht="30">
      <c r="A3447" s="145" t="s">
        <v>7224</v>
      </c>
      <c r="B3447" s="146" t="s">
        <v>7225</v>
      </c>
      <c r="C3447" s="147" t="s">
        <v>24</v>
      </c>
      <c r="D3447" s="148">
        <v>171.09</v>
      </c>
      <c r="E3447" s="148">
        <v>18.899999999999999</v>
      </c>
      <c r="F3447" s="148">
        <v>189.99</v>
      </c>
      <c r="G3447" s="125">
        <v>9</v>
      </c>
    </row>
    <row r="3448" spans="1:7" s="125" customFormat="1" ht="30">
      <c r="A3448" s="145" t="s">
        <v>7226</v>
      </c>
      <c r="B3448" s="146" t="s">
        <v>7227</v>
      </c>
      <c r="C3448" s="147" t="s">
        <v>24</v>
      </c>
      <c r="D3448" s="148">
        <v>223.21</v>
      </c>
      <c r="E3448" s="148">
        <v>18.899999999999999</v>
      </c>
      <c r="F3448" s="148">
        <v>242.11</v>
      </c>
      <c r="G3448" s="125">
        <v>9</v>
      </c>
    </row>
    <row r="3449" spans="1:7" s="125" customFormat="1" ht="30">
      <c r="A3449" s="145" t="s">
        <v>7228</v>
      </c>
      <c r="B3449" s="146" t="s">
        <v>7229</v>
      </c>
      <c r="C3449" s="147" t="s">
        <v>24</v>
      </c>
      <c r="D3449" s="148">
        <v>471.08</v>
      </c>
      <c r="E3449" s="148">
        <v>18.899999999999999</v>
      </c>
      <c r="F3449" s="148">
        <v>489.98</v>
      </c>
      <c r="G3449" s="125">
        <v>9</v>
      </c>
    </row>
    <row r="3450" spans="1:7" s="125" customFormat="1" ht="30">
      <c r="A3450" s="145" t="s">
        <v>7230</v>
      </c>
      <c r="B3450" s="146" t="s">
        <v>7231</v>
      </c>
      <c r="C3450" s="147" t="s">
        <v>24</v>
      </c>
      <c r="D3450" s="148">
        <v>597.32000000000005</v>
      </c>
      <c r="E3450" s="148">
        <v>18.899999999999999</v>
      </c>
      <c r="F3450" s="148">
        <v>616.22</v>
      </c>
      <c r="G3450" s="125">
        <v>9</v>
      </c>
    </row>
    <row r="3451" spans="1:7" s="125" customFormat="1" ht="30">
      <c r="A3451" s="145" t="s">
        <v>7232</v>
      </c>
      <c r="B3451" s="146" t="s">
        <v>7233</v>
      </c>
      <c r="C3451" s="147" t="s">
        <v>24</v>
      </c>
      <c r="D3451" s="148">
        <v>903.19</v>
      </c>
      <c r="E3451" s="148">
        <v>18.899999999999999</v>
      </c>
      <c r="F3451" s="148">
        <v>922.09</v>
      </c>
      <c r="G3451" s="125">
        <v>9</v>
      </c>
    </row>
    <row r="3452" spans="1:7" s="125" customFormat="1" ht="30">
      <c r="A3452" s="145" t="s">
        <v>7234</v>
      </c>
      <c r="B3452" s="146" t="s">
        <v>7235</v>
      </c>
      <c r="C3452" s="147" t="s">
        <v>24</v>
      </c>
      <c r="D3452" s="148">
        <v>2090.06</v>
      </c>
      <c r="E3452" s="148">
        <v>25.19</v>
      </c>
      <c r="F3452" s="148">
        <v>2115.25</v>
      </c>
      <c r="G3452" s="125">
        <v>9</v>
      </c>
    </row>
    <row r="3453" spans="1:7" s="125" customFormat="1" ht="30">
      <c r="A3453" s="145" t="s">
        <v>7236</v>
      </c>
      <c r="B3453" s="146" t="s">
        <v>7237</v>
      </c>
      <c r="C3453" s="147" t="s">
        <v>24</v>
      </c>
      <c r="D3453" s="148">
        <v>4994.6000000000004</v>
      </c>
      <c r="E3453" s="148">
        <v>25.19</v>
      </c>
      <c r="F3453" s="148">
        <v>5019.79</v>
      </c>
      <c r="G3453" s="125">
        <v>9</v>
      </c>
    </row>
    <row r="3454" spans="1:7" s="125" customFormat="1" ht="30">
      <c r="A3454" s="145" t="s">
        <v>7238</v>
      </c>
      <c r="B3454" s="146" t="s">
        <v>7239</v>
      </c>
      <c r="C3454" s="147" t="s">
        <v>24</v>
      </c>
      <c r="D3454" s="148">
        <v>61.55</v>
      </c>
      <c r="E3454" s="148">
        <v>12.6</v>
      </c>
      <c r="F3454" s="148">
        <v>74.150000000000006</v>
      </c>
      <c r="G3454" s="125">
        <v>9</v>
      </c>
    </row>
    <row r="3455" spans="1:7" s="125" customFormat="1" ht="30">
      <c r="A3455" s="145" t="s">
        <v>7240</v>
      </c>
      <c r="B3455" s="146" t="s">
        <v>7241</v>
      </c>
      <c r="C3455" s="147" t="s">
        <v>24</v>
      </c>
      <c r="D3455" s="148">
        <v>72.12</v>
      </c>
      <c r="E3455" s="148">
        <v>18.899999999999999</v>
      </c>
      <c r="F3455" s="148">
        <v>91.02</v>
      </c>
      <c r="G3455" s="125">
        <v>9</v>
      </c>
    </row>
    <row r="3456" spans="1:7" s="125" customFormat="1" ht="30">
      <c r="A3456" s="145" t="s">
        <v>7242</v>
      </c>
      <c r="B3456" s="146" t="s">
        <v>7243</v>
      </c>
      <c r="C3456" s="147" t="s">
        <v>24</v>
      </c>
      <c r="D3456" s="148">
        <v>89.77</v>
      </c>
      <c r="E3456" s="148">
        <v>16.8</v>
      </c>
      <c r="F3456" s="148">
        <v>106.57</v>
      </c>
      <c r="G3456" s="125">
        <v>9</v>
      </c>
    </row>
    <row r="3457" spans="1:7" s="125" customFormat="1" ht="30">
      <c r="A3457" s="145" t="s">
        <v>7244</v>
      </c>
      <c r="B3457" s="146" t="s">
        <v>7245</v>
      </c>
      <c r="C3457" s="147" t="s">
        <v>24</v>
      </c>
      <c r="D3457" s="148">
        <v>101.37</v>
      </c>
      <c r="E3457" s="148">
        <v>18.899999999999999</v>
      </c>
      <c r="F3457" s="148">
        <v>120.27</v>
      </c>
      <c r="G3457" s="125">
        <v>9</v>
      </c>
    </row>
    <row r="3458" spans="1:7" s="125" customFormat="1" ht="30">
      <c r="A3458" s="145" t="s">
        <v>7246</v>
      </c>
      <c r="B3458" s="146" t="s">
        <v>7247</v>
      </c>
      <c r="C3458" s="147" t="s">
        <v>24</v>
      </c>
      <c r="D3458" s="148">
        <v>410</v>
      </c>
      <c r="E3458" s="148">
        <v>18.899999999999999</v>
      </c>
      <c r="F3458" s="148">
        <v>428.9</v>
      </c>
      <c r="G3458" s="125">
        <v>9</v>
      </c>
    </row>
    <row r="3459" spans="1:7" s="125" customFormat="1" ht="30">
      <c r="A3459" s="145" t="s">
        <v>7248</v>
      </c>
      <c r="B3459" s="146" t="s">
        <v>7249</v>
      </c>
      <c r="C3459" s="147" t="s">
        <v>24</v>
      </c>
      <c r="D3459" s="148">
        <v>581.94000000000005</v>
      </c>
      <c r="E3459" s="148">
        <v>18.899999999999999</v>
      </c>
      <c r="F3459" s="148">
        <v>600.84</v>
      </c>
      <c r="G3459" s="125">
        <v>9</v>
      </c>
    </row>
    <row r="3460" spans="1:7" s="125" customFormat="1" ht="45">
      <c r="A3460" s="145" t="s">
        <v>7250</v>
      </c>
      <c r="B3460" s="146" t="s">
        <v>7251</v>
      </c>
      <c r="C3460" s="147" t="s">
        <v>24</v>
      </c>
      <c r="D3460" s="148">
        <v>4340.1499999999996</v>
      </c>
      <c r="E3460" s="148">
        <v>83.98</v>
      </c>
      <c r="F3460" s="148">
        <v>4424.13</v>
      </c>
      <c r="G3460" s="125">
        <v>9</v>
      </c>
    </row>
    <row r="3461" spans="1:7" s="125" customFormat="1" ht="45">
      <c r="A3461" s="145" t="s">
        <v>7252</v>
      </c>
      <c r="B3461" s="146" t="s">
        <v>7253</v>
      </c>
      <c r="C3461" s="147" t="s">
        <v>24</v>
      </c>
      <c r="D3461" s="148">
        <v>5585.77</v>
      </c>
      <c r="E3461" s="148">
        <v>83.98</v>
      </c>
      <c r="F3461" s="148">
        <v>5669.75</v>
      </c>
      <c r="G3461" s="125">
        <v>9</v>
      </c>
    </row>
    <row r="3462" spans="1:7" s="125" customFormat="1">
      <c r="A3462" s="145" t="s">
        <v>7254</v>
      </c>
      <c r="B3462" s="146" t="s">
        <v>7255</v>
      </c>
      <c r="C3462" s="147" t="s">
        <v>24</v>
      </c>
      <c r="D3462" s="148">
        <v>429.17</v>
      </c>
      <c r="E3462" s="148">
        <v>41.99</v>
      </c>
      <c r="F3462" s="148">
        <v>471.16</v>
      </c>
      <c r="G3462" s="125">
        <v>9</v>
      </c>
    </row>
    <row r="3463" spans="1:7" s="125" customFormat="1">
      <c r="A3463" s="145" t="s">
        <v>7256</v>
      </c>
      <c r="B3463" s="146" t="s">
        <v>7257</v>
      </c>
      <c r="C3463" s="147"/>
      <c r="D3463" s="148"/>
      <c r="E3463" s="148"/>
      <c r="F3463" s="148"/>
      <c r="G3463" s="125">
        <v>5</v>
      </c>
    </row>
    <row r="3464" spans="1:7" s="125" customFormat="1" ht="30">
      <c r="A3464" s="145" t="s">
        <v>7258</v>
      </c>
      <c r="B3464" s="146" t="s">
        <v>7259</v>
      </c>
      <c r="C3464" s="147" t="s">
        <v>24</v>
      </c>
      <c r="D3464" s="148">
        <v>1230.27</v>
      </c>
      <c r="E3464" s="148">
        <v>52.49</v>
      </c>
      <c r="F3464" s="148">
        <v>1282.76</v>
      </c>
      <c r="G3464" s="125">
        <v>9</v>
      </c>
    </row>
    <row r="3465" spans="1:7" s="125" customFormat="1" ht="30">
      <c r="A3465" s="145" t="s">
        <v>7260</v>
      </c>
      <c r="B3465" s="146" t="s">
        <v>7261</v>
      </c>
      <c r="C3465" s="147" t="s">
        <v>24</v>
      </c>
      <c r="D3465" s="148">
        <v>1710.48</v>
      </c>
      <c r="E3465" s="148">
        <v>146.97</v>
      </c>
      <c r="F3465" s="148">
        <v>1857.45</v>
      </c>
      <c r="G3465" s="125">
        <v>9</v>
      </c>
    </row>
    <row r="3466" spans="1:7" s="125" customFormat="1" ht="30">
      <c r="A3466" s="145" t="s">
        <v>7262</v>
      </c>
      <c r="B3466" s="146" t="s">
        <v>7263</v>
      </c>
      <c r="C3466" s="147" t="s">
        <v>24</v>
      </c>
      <c r="D3466" s="148">
        <v>2646.33</v>
      </c>
      <c r="E3466" s="148">
        <v>146.97</v>
      </c>
      <c r="F3466" s="148">
        <v>2793.3</v>
      </c>
      <c r="G3466" s="125">
        <v>9</v>
      </c>
    </row>
    <row r="3467" spans="1:7" s="125" customFormat="1">
      <c r="A3467" s="145" t="s">
        <v>7264</v>
      </c>
      <c r="B3467" s="146" t="s">
        <v>7265</v>
      </c>
      <c r="C3467" s="147" t="s">
        <v>24</v>
      </c>
      <c r="D3467" s="148">
        <v>1263.98</v>
      </c>
      <c r="E3467" s="148">
        <v>146.97</v>
      </c>
      <c r="F3467" s="148">
        <v>1410.95</v>
      </c>
      <c r="G3467" s="125">
        <v>9</v>
      </c>
    </row>
    <row r="3468" spans="1:7" s="125" customFormat="1" ht="30">
      <c r="A3468" s="145" t="s">
        <v>7266</v>
      </c>
      <c r="B3468" s="146" t="s">
        <v>7267</v>
      </c>
      <c r="C3468" s="147" t="s">
        <v>24</v>
      </c>
      <c r="D3468" s="148">
        <v>2736.26</v>
      </c>
      <c r="E3468" s="148">
        <v>146.97</v>
      </c>
      <c r="F3468" s="148">
        <v>2883.23</v>
      </c>
      <c r="G3468" s="125">
        <v>9</v>
      </c>
    </row>
    <row r="3469" spans="1:7" s="125" customFormat="1">
      <c r="A3469" s="145" t="s">
        <v>7268</v>
      </c>
      <c r="B3469" s="146" t="s">
        <v>7269</v>
      </c>
      <c r="C3469" s="147" t="s">
        <v>24</v>
      </c>
      <c r="D3469" s="148">
        <v>1719.84</v>
      </c>
      <c r="E3469" s="148">
        <v>83.98</v>
      </c>
      <c r="F3469" s="148">
        <v>1803.82</v>
      </c>
      <c r="G3469" s="125">
        <v>9</v>
      </c>
    </row>
    <row r="3470" spans="1:7" s="125" customFormat="1">
      <c r="A3470" s="145" t="s">
        <v>7270</v>
      </c>
      <c r="B3470" s="146" t="s">
        <v>7271</v>
      </c>
      <c r="C3470" s="147" t="s">
        <v>24</v>
      </c>
      <c r="D3470" s="148">
        <v>2963.68</v>
      </c>
      <c r="E3470" s="148">
        <v>83.98</v>
      </c>
      <c r="F3470" s="148">
        <v>3047.66</v>
      </c>
      <c r="G3470" s="125">
        <v>9</v>
      </c>
    </row>
    <row r="3471" spans="1:7" s="125" customFormat="1" ht="30">
      <c r="A3471" s="145" t="s">
        <v>7272</v>
      </c>
      <c r="B3471" s="146" t="s">
        <v>7273</v>
      </c>
      <c r="C3471" s="147" t="s">
        <v>24</v>
      </c>
      <c r="D3471" s="148">
        <v>961.29</v>
      </c>
      <c r="E3471" s="148">
        <v>83.98</v>
      </c>
      <c r="F3471" s="148">
        <v>1045.27</v>
      </c>
      <c r="G3471" s="125">
        <v>9</v>
      </c>
    </row>
    <row r="3472" spans="1:7" s="125" customFormat="1">
      <c r="A3472" s="145" t="s">
        <v>7274</v>
      </c>
      <c r="B3472" s="146" t="s">
        <v>7275</v>
      </c>
      <c r="C3472" s="147" t="s">
        <v>24</v>
      </c>
      <c r="D3472" s="148">
        <v>772.97</v>
      </c>
      <c r="E3472" s="148">
        <v>83.98</v>
      </c>
      <c r="F3472" s="148">
        <v>856.95</v>
      </c>
      <c r="G3472" s="125">
        <v>9</v>
      </c>
    </row>
    <row r="3473" spans="1:7" s="125" customFormat="1" ht="30">
      <c r="A3473" s="145" t="s">
        <v>7276</v>
      </c>
      <c r="B3473" s="146" t="s">
        <v>7277</v>
      </c>
      <c r="C3473" s="147" t="s">
        <v>24</v>
      </c>
      <c r="D3473" s="148">
        <v>6794.62</v>
      </c>
      <c r="E3473" s="148">
        <v>52.49</v>
      </c>
      <c r="F3473" s="148">
        <v>6847.11</v>
      </c>
      <c r="G3473" s="125">
        <v>9</v>
      </c>
    </row>
    <row r="3474" spans="1:7" s="125" customFormat="1" ht="30">
      <c r="A3474" s="145" t="s">
        <v>7278</v>
      </c>
      <c r="B3474" s="146" t="s">
        <v>7279</v>
      </c>
      <c r="C3474" s="147" t="s">
        <v>24</v>
      </c>
      <c r="D3474" s="148">
        <v>3302.4</v>
      </c>
      <c r="E3474" s="148">
        <v>25.19</v>
      </c>
      <c r="F3474" s="148">
        <v>3327.59</v>
      </c>
      <c r="G3474" s="125">
        <v>9</v>
      </c>
    </row>
    <row r="3475" spans="1:7" s="125" customFormat="1">
      <c r="A3475" s="145" t="s">
        <v>7280</v>
      </c>
      <c r="B3475" s="146" t="s">
        <v>7281</v>
      </c>
      <c r="C3475" s="147" t="s">
        <v>24</v>
      </c>
      <c r="D3475" s="148">
        <v>967.84</v>
      </c>
      <c r="E3475" s="148">
        <v>83.98</v>
      </c>
      <c r="F3475" s="148">
        <v>1051.82</v>
      </c>
      <c r="G3475" s="125">
        <v>9</v>
      </c>
    </row>
    <row r="3476" spans="1:7" s="125" customFormat="1" ht="30">
      <c r="A3476" s="145" t="s">
        <v>7282</v>
      </c>
      <c r="B3476" s="146" t="s">
        <v>7283</v>
      </c>
      <c r="C3476" s="147" t="s">
        <v>24</v>
      </c>
      <c r="D3476" s="148">
        <v>1111.71</v>
      </c>
      <c r="E3476" s="148">
        <v>31.49</v>
      </c>
      <c r="F3476" s="148">
        <v>1143.2</v>
      </c>
      <c r="G3476" s="125">
        <v>9</v>
      </c>
    </row>
    <row r="3477" spans="1:7" s="125" customFormat="1" ht="30">
      <c r="A3477" s="145" t="s">
        <v>7284</v>
      </c>
      <c r="B3477" s="146" t="s">
        <v>7285</v>
      </c>
      <c r="C3477" s="147" t="s">
        <v>24</v>
      </c>
      <c r="D3477" s="148">
        <v>8829.6299999999992</v>
      </c>
      <c r="E3477" s="148">
        <v>125.97</v>
      </c>
      <c r="F3477" s="148">
        <v>8955.6</v>
      </c>
      <c r="G3477" s="125">
        <v>9</v>
      </c>
    </row>
    <row r="3478" spans="1:7" s="125" customFormat="1" ht="30">
      <c r="A3478" s="145" t="s">
        <v>7286</v>
      </c>
      <c r="B3478" s="146" t="s">
        <v>7287</v>
      </c>
      <c r="C3478" s="147" t="s">
        <v>24</v>
      </c>
      <c r="D3478" s="148">
        <v>2009.79</v>
      </c>
      <c r="E3478" s="148">
        <v>83.98</v>
      </c>
      <c r="F3478" s="148">
        <v>2093.77</v>
      </c>
      <c r="G3478" s="125">
        <v>9</v>
      </c>
    </row>
    <row r="3479" spans="1:7" s="125" customFormat="1" ht="30">
      <c r="A3479" s="145" t="s">
        <v>7288</v>
      </c>
      <c r="B3479" s="146" t="s">
        <v>7289</v>
      </c>
      <c r="C3479" s="147" t="s">
        <v>24</v>
      </c>
      <c r="D3479" s="148">
        <v>2996.99</v>
      </c>
      <c r="E3479" s="148">
        <v>83.98</v>
      </c>
      <c r="F3479" s="148">
        <v>3080.97</v>
      </c>
      <c r="G3479" s="125">
        <v>9</v>
      </c>
    </row>
    <row r="3480" spans="1:7" s="125" customFormat="1" ht="30">
      <c r="A3480" s="145" t="s">
        <v>7290</v>
      </c>
      <c r="B3480" s="146" t="s">
        <v>7291</v>
      </c>
      <c r="C3480" s="147" t="s">
        <v>24</v>
      </c>
      <c r="D3480" s="148">
        <v>1914.6</v>
      </c>
      <c r="E3480" s="148">
        <v>83.98</v>
      </c>
      <c r="F3480" s="148">
        <v>1998.58</v>
      </c>
      <c r="G3480" s="125">
        <v>9</v>
      </c>
    </row>
    <row r="3481" spans="1:7" s="125" customFormat="1">
      <c r="A3481" s="145" t="s">
        <v>7292</v>
      </c>
      <c r="B3481" s="146" t="s">
        <v>7293</v>
      </c>
      <c r="C3481" s="147"/>
      <c r="D3481" s="148"/>
      <c r="E3481" s="148"/>
      <c r="F3481" s="148"/>
      <c r="G3481" s="125">
        <v>5</v>
      </c>
    </row>
    <row r="3482" spans="1:7" s="125" customFormat="1" ht="45">
      <c r="A3482" s="145" t="s">
        <v>36</v>
      </c>
      <c r="B3482" s="146" t="s">
        <v>7294</v>
      </c>
      <c r="C3482" s="147" t="s">
        <v>24</v>
      </c>
      <c r="D3482" s="148">
        <v>86.29</v>
      </c>
      <c r="E3482" s="148">
        <v>18.899999999999999</v>
      </c>
      <c r="F3482" s="148">
        <v>105.19</v>
      </c>
      <c r="G3482" s="125">
        <v>9</v>
      </c>
    </row>
    <row r="3483" spans="1:7" s="125" customFormat="1" ht="45">
      <c r="A3483" s="145" t="s">
        <v>7295</v>
      </c>
      <c r="B3483" s="146" t="s">
        <v>7296</v>
      </c>
      <c r="C3483" s="147" t="s">
        <v>24</v>
      </c>
      <c r="D3483" s="148">
        <v>122.7</v>
      </c>
      <c r="E3483" s="148">
        <v>25.19</v>
      </c>
      <c r="F3483" s="148">
        <v>147.88999999999999</v>
      </c>
      <c r="G3483" s="125">
        <v>9</v>
      </c>
    </row>
    <row r="3484" spans="1:7" s="125" customFormat="1" ht="30">
      <c r="A3484" s="145" t="s">
        <v>7297</v>
      </c>
      <c r="B3484" s="146" t="s">
        <v>7298</v>
      </c>
      <c r="C3484" s="147" t="s">
        <v>24</v>
      </c>
      <c r="D3484" s="148">
        <v>154.09</v>
      </c>
      <c r="E3484" s="148">
        <v>31.49</v>
      </c>
      <c r="F3484" s="148">
        <v>185.58</v>
      </c>
      <c r="G3484" s="125">
        <v>9</v>
      </c>
    </row>
    <row r="3485" spans="1:7" s="125" customFormat="1" ht="45">
      <c r="A3485" s="145" t="s">
        <v>7299</v>
      </c>
      <c r="B3485" s="146" t="s">
        <v>7300</v>
      </c>
      <c r="C3485" s="147" t="s">
        <v>24</v>
      </c>
      <c r="D3485" s="148">
        <v>212.11</v>
      </c>
      <c r="E3485" s="148">
        <v>33.590000000000003</v>
      </c>
      <c r="F3485" s="148">
        <v>245.7</v>
      </c>
      <c r="G3485" s="125">
        <v>9</v>
      </c>
    </row>
    <row r="3486" spans="1:7" s="125" customFormat="1" ht="45">
      <c r="A3486" s="145" t="s">
        <v>7301</v>
      </c>
      <c r="B3486" s="146" t="s">
        <v>7302</v>
      </c>
      <c r="C3486" s="147" t="s">
        <v>24</v>
      </c>
      <c r="D3486" s="148">
        <v>506.37</v>
      </c>
      <c r="E3486" s="148">
        <v>52.49</v>
      </c>
      <c r="F3486" s="148">
        <v>558.86</v>
      </c>
      <c r="G3486" s="125">
        <v>9</v>
      </c>
    </row>
    <row r="3487" spans="1:7" s="125" customFormat="1">
      <c r="A3487" s="145" t="s">
        <v>7303</v>
      </c>
      <c r="B3487" s="146" t="s">
        <v>7304</v>
      </c>
      <c r="C3487" s="147"/>
      <c r="D3487" s="148"/>
      <c r="E3487" s="148"/>
      <c r="F3487" s="148"/>
      <c r="G3487" s="125">
        <v>5</v>
      </c>
    </row>
    <row r="3488" spans="1:7" s="125" customFormat="1" ht="30">
      <c r="A3488" s="145" t="s">
        <v>7305</v>
      </c>
      <c r="B3488" s="146" t="s">
        <v>7306</v>
      </c>
      <c r="C3488" s="147" t="s">
        <v>24</v>
      </c>
      <c r="D3488" s="148">
        <v>387.6</v>
      </c>
      <c r="E3488" s="148">
        <v>25.19</v>
      </c>
      <c r="F3488" s="148">
        <v>412.79</v>
      </c>
      <c r="G3488" s="125">
        <v>9</v>
      </c>
    </row>
    <row r="3489" spans="1:7" s="125" customFormat="1" ht="30">
      <c r="A3489" s="145" t="s">
        <v>7307</v>
      </c>
      <c r="B3489" s="146" t="s">
        <v>7308</v>
      </c>
      <c r="C3489" s="147" t="s">
        <v>24</v>
      </c>
      <c r="D3489" s="148">
        <v>520.16</v>
      </c>
      <c r="E3489" s="148">
        <v>31.49</v>
      </c>
      <c r="F3489" s="148">
        <v>551.65</v>
      </c>
      <c r="G3489" s="125">
        <v>9</v>
      </c>
    </row>
    <row r="3490" spans="1:7" s="125" customFormat="1" ht="30">
      <c r="A3490" s="145" t="s">
        <v>7309</v>
      </c>
      <c r="B3490" s="146" t="s">
        <v>7310</v>
      </c>
      <c r="C3490" s="147" t="s">
        <v>24</v>
      </c>
      <c r="D3490" s="148">
        <v>943.12</v>
      </c>
      <c r="E3490" s="148">
        <v>41.99</v>
      </c>
      <c r="F3490" s="148">
        <v>985.11</v>
      </c>
      <c r="G3490" s="125">
        <v>9</v>
      </c>
    </row>
    <row r="3491" spans="1:7" s="125" customFormat="1" ht="30">
      <c r="A3491" s="145" t="s">
        <v>7311</v>
      </c>
      <c r="B3491" s="146" t="s">
        <v>7312</v>
      </c>
      <c r="C3491" s="147" t="s">
        <v>24</v>
      </c>
      <c r="D3491" s="148">
        <v>1339.8</v>
      </c>
      <c r="E3491" s="148">
        <v>52.49</v>
      </c>
      <c r="F3491" s="148">
        <v>1392.29</v>
      </c>
      <c r="G3491" s="125">
        <v>9</v>
      </c>
    </row>
    <row r="3492" spans="1:7" s="125" customFormat="1">
      <c r="A3492" s="145" t="s">
        <v>7313</v>
      </c>
      <c r="B3492" s="146" t="s">
        <v>7314</v>
      </c>
      <c r="C3492" s="147"/>
      <c r="D3492" s="148"/>
      <c r="E3492" s="148"/>
      <c r="F3492" s="148"/>
      <c r="G3492" s="125">
        <v>5</v>
      </c>
    </row>
    <row r="3493" spans="1:7" s="125" customFormat="1" ht="45">
      <c r="A3493" s="145" t="s">
        <v>7315</v>
      </c>
      <c r="B3493" s="146" t="s">
        <v>7316</v>
      </c>
      <c r="C3493" s="147" t="s">
        <v>24</v>
      </c>
      <c r="D3493" s="148">
        <v>711.69</v>
      </c>
      <c r="E3493" s="148">
        <v>18.899999999999999</v>
      </c>
      <c r="F3493" s="148">
        <v>730.59</v>
      </c>
      <c r="G3493" s="125">
        <v>9</v>
      </c>
    </row>
    <row r="3494" spans="1:7" s="125" customFormat="1">
      <c r="A3494" s="145" t="s">
        <v>7317</v>
      </c>
      <c r="B3494" s="146" t="s">
        <v>7318</v>
      </c>
      <c r="C3494" s="147"/>
      <c r="D3494" s="148"/>
      <c r="E3494" s="148"/>
      <c r="F3494" s="148"/>
      <c r="G3494" s="125">
        <v>5</v>
      </c>
    </row>
    <row r="3495" spans="1:7" s="125" customFormat="1" ht="30">
      <c r="A3495" s="145" t="s">
        <v>7319</v>
      </c>
      <c r="B3495" s="146" t="s">
        <v>7320</v>
      </c>
      <c r="C3495" s="147" t="s">
        <v>24</v>
      </c>
      <c r="D3495" s="148">
        <v>458.61</v>
      </c>
      <c r="E3495" s="148">
        <v>88.23</v>
      </c>
      <c r="F3495" s="148">
        <v>546.84</v>
      </c>
      <c r="G3495" s="125">
        <v>9</v>
      </c>
    </row>
    <row r="3496" spans="1:7" s="125" customFormat="1" ht="30">
      <c r="A3496" s="145" t="s">
        <v>7321</v>
      </c>
      <c r="B3496" s="146" t="s">
        <v>7322</v>
      </c>
      <c r="C3496" s="147" t="s">
        <v>24</v>
      </c>
      <c r="D3496" s="148">
        <v>164.7</v>
      </c>
      <c r="E3496" s="148">
        <v>8.4</v>
      </c>
      <c r="F3496" s="148">
        <v>173.1</v>
      </c>
      <c r="G3496" s="125">
        <v>9</v>
      </c>
    </row>
    <row r="3497" spans="1:7" s="125" customFormat="1" ht="30">
      <c r="A3497" s="145" t="s">
        <v>7323</v>
      </c>
      <c r="B3497" s="146" t="s">
        <v>7324</v>
      </c>
      <c r="C3497" s="147" t="s">
        <v>24</v>
      </c>
      <c r="D3497" s="148">
        <v>174.65</v>
      </c>
      <c r="E3497" s="148">
        <v>21</v>
      </c>
      <c r="F3497" s="148">
        <v>195.65</v>
      </c>
      <c r="G3497" s="125">
        <v>9</v>
      </c>
    </row>
    <row r="3498" spans="1:7" s="125" customFormat="1" ht="45">
      <c r="A3498" s="145" t="s">
        <v>7325</v>
      </c>
      <c r="B3498" s="146" t="s">
        <v>7326</v>
      </c>
      <c r="C3498" s="147" t="s">
        <v>24</v>
      </c>
      <c r="D3498" s="148">
        <v>9527.9599999999991</v>
      </c>
      <c r="E3498" s="148">
        <v>88.23</v>
      </c>
      <c r="F3498" s="148">
        <v>9616.19</v>
      </c>
      <c r="G3498" s="125">
        <v>9</v>
      </c>
    </row>
    <row r="3499" spans="1:7" s="125" customFormat="1">
      <c r="A3499" s="145" t="s">
        <v>7327</v>
      </c>
      <c r="B3499" s="146" t="s">
        <v>7328</v>
      </c>
      <c r="C3499" s="147"/>
      <c r="D3499" s="148"/>
      <c r="E3499" s="148"/>
      <c r="F3499" s="148"/>
      <c r="G3499" s="125">
        <v>5</v>
      </c>
    </row>
    <row r="3500" spans="1:7" s="125" customFormat="1" ht="30">
      <c r="A3500" s="145" t="s">
        <v>7329</v>
      </c>
      <c r="B3500" s="146" t="s">
        <v>7330</v>
      </c>
      <c r="C3500" s="147" t="s">
        <v>24</v>
      </c>
      <c r="D3500" s="148">
        <v>3107.25</v>
      </c>
      <c r="E3500" s="148">
        <v>144.79</v>
      </c>
      <c r="F3500" s="148">
        <v>3252.04</v>
      </c>
      <c r="G3500" s="125">
        <v>9</v>
      </c>
    </row>
    <row r="3501" spans="1:7" s="125" customFormat="1" ht="30">
      <c r="A3501" s="145" t="s">
        <v>7331</v>
      </c>
      <c r="B3501" s="146" t="s">
        <v>7332</v>
      </c>
      <c r="C3501" s="147" t="s">
        <v>24</v>
      </c>
      <c r="D3501" s="148">
        <v>1060.3800000000001</v>
      </c>
      <c r="E3501" s="148">
        <v>144.79</v>
      </c>
      <c r="F3501" s="148">
        <v>1205.17</v>
      </c>
      <c r="G3501" s="125">
        <v>9</v>
      </c>
    </row>
    <row r="3502" spans="1:7" s="125" customFormat="1" ht="30">
      <c r="A3502" s="145" t="s">
        <v>7333</v>
      </c>
      <c r="B3502" s="146" t="s">
        <v>7334</v>
      </c>
      <c r="C3502" s="147" t="s">
        <v>24</v>
      </c>
      <c r="D3502" s="148">
        <v>1225.53</v>
      </c>
      <c r="E3502" s="148">
        <v>52.49</v>
      </c>
      <c r="F3502" s="148">
        <v>1278.02</v>
      </c>
      <c r="G3502" s="125">
        <v>9</v>
      </c>
    </row>
    <row r="3503" spans="1:7" s="125" customFormat="1" ht="30">
      <c r="A3503" s="145" t="s">
        <v>7335</v>
      </c>
      <c r="B3503" s="146" t="s">
        <v>7336</v>
      </c>
      <c r="C3503" s="147" t="s">
        <v>24</v>
      </c>
      <c r="D3503" s="148">
        <v>1624.3</v>
      </c>
      <c r="E3503" s="148">
        <v>94.48</v>
      </c>
      <c r="F3503" s="148">
        <v>1718.78</v>
      </c>
      <c r="G3503" s="125">
        <v>9</v>
      </c>
    </row>
    <row r="3504" spans="1:7" s="125" customFormat="1" ht="30">
      <c r="A3504" s="145" t="s">
        <v>7337</v>
      </c>
      <c r="B3504" s="146" t="s">
        <v>7338</v>
      </c>
      <c r="C3504" s="147" t="s">
        <v>24</v>
      </c>
      <c r="D3504" s="148">
        <v>2397.75</v>
      </c>
      <c r="E3504" s="148">
        <v>94.48</v>
      </c>
      <c r="F3504" s="148">
        <v>2492.23</v>
      </c>
      <c r="G3504" s="125">
        <v>9</v>
      </c>
    </row>
    <row r="3505" spans="1:7" s="125" customFormat="1" ht="30">
      <c r="A3505" s="145" t="s">
        <v>7339</v>
      </c>
      <c r="B3505" s="146" t="s">
        <v>7340</v>
      </c>
      <c r="C3505" s="147" t="s">
        <v>24</v>
      </c>
      <c r="D3505" s="148">
        <v>6161.46</v>
      </c>
      <c r="E3505" s="148">
        <v>144.79</v>
      </c>
      <c r="F3505" s="148">
        <v>6306.25</v>
      </c>
      <c r="G3505" s="125">
        <v>9</v>
      </c>
    </row>
    <row r="3506" spans="1:7" s="125" customFormat="1" ht="30">
      <c r="A3506" s="145" t="s">
        <v>7341</v>
      </c>
      <c r="B3506" s="146" t="s">
        <v>7342</v>
      </c>
      <c r="C3506" s="147" t="s">
        <v>24</v>
      </c>
      <c r="D3506" s="148">
        <v>1176.82</v>
      </c>
      <c r="E3506" s="148">
        <v>144.79</v>
      </c>
      <c r="F3506" s="148">
        <v>1321.61</v>
      </c>
      <c r="G3506" s="125">
        <v>9</v>
      </c>
    </row>
    <row r="3507" spans="1:7" s="125" customFormat="1" ht="30">
      <c r="A3507" s="145" t="s">
        <v>7343</v>
      </c>
      <c r="B3507" s="146" t="s">
        <v>7344</v>
      </c>
      <c r="C3507" s="147" t="s">
        <v>24</v>
      </c>
      <c r="D3507" s="148">
        <v>1725.07</v>
      </c>
      <c r="E3507" s="148">
        <v>144.79</v>
      </c>
      <c r="F3507" s="148">
        <v>1869.86</v>
      </c>
      <c r="G3507" s="125">
        <v>9</v>
      </c>
    </row>
    <row r="3508" spans="1:7" s="125" customFormat="1">
      <c r="A3508" s="145" t="s">
        <v>7345</v>
      </c>
      <c r="B3508" s="146" t="s">
        <v>7346</v>
      </c>
      <c r="C3508" s="147" t="s">
        <v>24</v>
      </c>
      <c r="D3508" s="148">
        <v>860.2</v>
      </c>
      <c r="E3508" s="148">
        <v>12.6</v>
      </c>
      <c r="F3508" s="148">
        <v>872.8</v>
      </c>
      <c r="G3508" s="125">
        <v>9</v>
      </c>
    </row>
    <row r="3509" spans="1:7" s="125" customFormat="1" ht="30">
      <c r="A3509" s="145" t="s">
        <v>7347</v>
      </c>
      <c r="B3509" s="146" t="s">
        <v>7348</v>
      </c>
      <c r="C3509" s="147" t="s">
        <v>24</v>
      </c>
      <c r="D3509" s="148">
        <v>2517.62</v>
      </c>
      <c r="E3509" s="148">
        <v>18.48</v>
      </c>
      <c r="F3509" s="148">
        <v>2536.1</v>
      </c>
      <c r="G3509" s="125">
        <v>9</v>
      </c>
    </row>
    <row r="3510" spans="1:7" s="125" customFormat="1">
      <c r="A3510" s="145" t="s">
        <v>7349</v>
      </c>
      <c r="B3510" s="146" t="s">
        <v>7350</v>
      </c>
      <c r="C3510" s="147"/>
      <c r="D3510" s="148"/>
      <c r="E3510" s="148"/>
      <c r="F3510" s="148"/>
      <c r="G3510" s="125">
        <v>5</v>
      </c>
    </row>
    <row r="3511" spans="1:7" s="125" customFormat="1">
      <c r="A3511" s="145" t="s">
        <v>7351</v>
      </c>
      <c r="B3511" s="146" t="s">
        <v>7352</v>
      </c>
      <c r="C3511" s="147" t="s">
        <v>24</v>
      </c>
      <c r="D3511" s="148">
        <v>11.81</v>
      </c>
      <c r="E3511" s="148">
        <v>18.899999999999999</v>
      </c>
      <c r="F3511" s="148">
        <v>30.71</v>
      </c>
      <c r="G3511" s="125">
        <v>9</v>
      </c>
    </row>
    <row r="3512" spans="1:7" s="125" customFormat="1" ht="30">
      <c r="A3512" s="145" t="s">
        <v>7353</v>
      </c>
      <c r="B3512" s="146" t="s">
        <v>7354</v>
      </c>
      <c r="C3512" s="147" t="s">
        <v>24</v>
      </c>
      <c r="D3512" s="148">
        <v>39.590000000000003</v>
      </c>
      <c r="E3512" s="148">
        <v>18.899999999999999</v>
      </c>
      <c r="F3512" s="148">
        <v>58.49</v>
      </c>
      <c r="G3512" s="125">
        <v>9</v>
      </c>
    </row>
    <row r="3513" spans="1:7" s="125" customFormat="1">
      <c r="A3513" s="145" t="s">
        <v>7355</v>
      </c>
      <c r="B3513" s="146" t="s">
        <v>7356</v>
      </c>
      <c r="C3513" s="147"/>
      <c r="D3513" s="148"/>
      <c r="E3513" s="148"/>
      <c r="F3513" s="148"/>
      <c r="G3513" s="125">
        <v>5</v>
      </c>
    </row>
    <row r="3514" spans="1:7" s="125" customFormat="1">
      <c r="A3514" s="145" t="s">
        <v>7357</v>
      </c>
      <c r="B3514" s="146" t="s">
        <v>7358</v>
      </c>
      <c r="C3514" s="147" t="s">
        <v>24</v>
      </c>
      <c r="D3514" s="148">
        <v>104.71</v>
      </c>
      <c r="E3514" s="148">
        <v>6.3</v>
      </c>
      <c r="F3514" s="148">
        <v>111.01</v>
      </c>
      <c r="G3514" s="125">
        <v>9</v>
      </c>
    </row>
    <row r="3515" spans="1:7" s="125" customFormat="1">
      <c r="A3515" s="145" t="s">
        <v>7359</v>
      </c>
      <c r="B3515" s="146" t="s">
        <v>7360</v>
      </c>
      <c r="C3515" s="147" t="s">
        <v>24</v>
      </c>
      <c r="D3515" s="148">
        <v>368.76</v>
      </c>
      <c r="E3515" s="148">
        <v>52.49</v>
      </c>
      <c r="F3515" s="148">
        <v>421.25</v>
      </c>
      <c r="G3515" s="125">
        <v>9</v>
      </c>
    </row>
    <row r="3516" spans="1:7" s="125" customFormat="1" ht="30">
      <c r="A3516" s="145" t="s">
        <v>7361</v>
      </c>
      <c r="B3516" s="146" t="s">
        <v>7362</v>
      </c>
      <c r="C3516" s="147" t="s">
        <v>24</v>
      </c>
      <c r="D3516" s="148">
        <v>489.36</v>
      </c>
      <c r="E3516" s="148">
        <v>52.49</v>
      </c>
      <c r="F3516" s="148">
        <v>541.85</v>
      </c>
      <c r="G3516" s="125">
        <v>9</v>
      </c>
    </row>
    <row r="3517" spans="1:7" s="125" customFormat="1" ht="30">
      <c r="A3517" s="145" t="s">
        <v>7363</v>
      </c>
      <c r="B3517" s="146" t="s">
        <v>7364</v>
      </c>
      <c r="C3517" s="147" t="s">
        <v>24</v>
      </c>
      <c r="D3517" s="148">
        <v>34.81</v>
      </c>
      <c r="E3517" s="148">
        <v>8.82</v>
      </c>
      <c r="F3517" s="148">
        <v>43.63</v>
      </c>
      <c r="G3517" s="125">
        <v>9</v>
      </c>
    </row>
    <row r="3518" spans="1:7" s="125" customFormat="1" ht="30">
      <c r="A3518" s="145" t="s">
        <v>7365</v>
      </c>
      <c r="B3518" s="146" t="s">
        <v>7366</v>
      </c>
      <c r="C3518" s="147" t="s">
        <v>24</v>
      </c>
      <c r="D3518" s="148">
        <v>758.65</v>
      </c>
      <c r="E3518" s="148">
        <v>29.37</v>
      </c>
      <c r="F3518" s="148">
        <v>788.02</v>
      </c>
      <c r="G3518" s="125">
        <v>9</v>
      </c>
    </row>
    <row r="3519" spans="1:7" s="125" customFormat="1" ht="30">
      <c r="A3519" s="145" t="s">
        <v>7367</v>
      </c>
      <c r="B3519" s="146" t="s">
        <v>7368</v>
      </c>
      <c r="C3519" s="147" t="s">
        <v>24</v>
      </c>
      <c r="D3519" s="148">
        <v>333.85</v>
      </c>
      <c r="E3519" s="148">
        <v>29.37</v>
      </c>
      <c r="F3519" s="148">
        <v>363.22</v>
      </c>
      <c r="G3519" s="125">
        <v>9</v>
      </c>
    </row>
    <row r="3520" spans="1:7" s="125" customFormat="1" ht="30">
      <c r="A3520" s="145" t="s">
        <v>7369</v>
      </c>
      <c r="B3520" s="146" t="s">
        <v>7370</v>
      </c>
      <c r="C3520" s="147" t="s">
        <v>24</v>
      </c>
      <c r="D3520" s="148">
        <v>87.23</v>
      </c>
      <c r="E3520" s="148">
        <v>21</v>
      </c>
      <c r="F3520" s="148">
        <v>108.23</v>
      </c>
      <c r="G3520" s="125">
        <v>9</v>
      </c>
    </row>
    <row r="3521" spans="1:7" s="125" customFormat="1" ht="30">
      <c r="A3521" s="145" t="s">
        <v>7371</v>
      </c>
      <c r="B3521" s="146" t="s">
        <v>7372</v>
      </c>
      <c r="C3521" s="147" t="s">
        <v>24</v>
      </c>
      <c r="D3521" s="148">
        <v>4715.5200000000004</v>
      </c>
      <c r="E3521" s="148">
        <v>125.97</v>
      </c>
      <c r="F3521" s="148">
        <v>4841.49</v>
      </c>
      <c r="G3521" s="125">
        <v>9</v>
      </c>
    </row>
    <row r="3522" spans="1:7" s="125" customFormat="1">
      <c r="A3522" s="145" t="s">
        <v>7373</v>
      </c>
      <c r="B3522" s="146" t="s">
        <v>7374</v>
      </c>
      <c r="C3522" s="147" t="s">
        <v>24</v>
      </c>
      <c r="D3522" s="148">
        <v>205.83</v>
      </c>
      <c r="E3522" s="148">
        <v>16.8</v>
      </c>
      <c r="F3522" s="148">
        <v>222.63</v>
      </c>
      <c r="G3522" s="125">
        <v>9</v>
      </c>
    </row>
    <row r="3523" spans="1:7" s="125" customFormat="1" ht="30">
      <c r="A3523" s="145" t="s">
        <v>65</v>
      </c>
      <c r="B3523" s="146" t="s">
        <v>7375</v>
      </c>
      <c r="C3523" s="147" t="s">
        <v>24</v>
      </c>
      <c r="D3523" s="148">
        <v>463.04</v>
      </c>
      <c r="E3523" s="148">
        <v>50.48</v>
      </c>
      <c r="F3523" s="148">
        <v>513.52</v>
      </c>
      <c r="G3523" s="125">
        <v>9</v>
      </c>
    </row>
    <row r="3524" spans="1:7" s="125" customFormat="1" ht="30">
      <c r="A3524" s="145" t="s">
        <v>7376</v>
      </c>
      <c r="B3524" s="146" t="s">
        <v>7377</v>
      </c>
      <c r="C3524" s="147" t="s">
        <v>24</v>
      </c>
      <c r="D3524" s="148">
        <v>252.16</v>
      </c>
      <c r="E3524" s="148">
        <v>52.49</v>
      </c>
      <c r="F3524" s="148">
        <v>304.64999999999998</v>
      </c>
      <c r="G3524" s="125">
        <v>9</v>
      </c>
    </row>
    <row r="3525" spans="1:7" s="125" customFormat="1" ht="30">
      <c r="A3525" s="145" t="s">
        <v>7378</v>
      </c>
      <c r="B3525" s="146" t="s">
        <v>7379</v>
      </c>
      <c r="C3525" s="147" t="s">
        <v>24</v>
      </c>
      <c r="D3525" s="148">
        <v>312.85000000000002</v>
      </c>
      <c r="E3525" s="148">
        <v>52.49</v>
      </c>
      <c r="F3525" s="148">
        <v>365.34</v>
      </c>
      <c r="G3525" s="125">
        <v>9</v>
      </c>
    </row>
    <row r="3526" spans="1:7" s="125" customFormat="1">
      <c r="A3526" s="145" t="s">
        <v>7380</v>
      </c>
      <c r="B3526" s="146" t="s">
        <v>7381</v>
      </c>
      <c r="C3526" s="147"/>
      <c r="D3526" s="148"/>
      <c r="E3526" s="148"/>
      <c r="F3526" s="148"/>
      <c r="G3526" s="125">
        <v>2</v>
      </c>
    </row>
    <row r="3527" spans="1:7" s="125" customFormat="1">
      <c r="A3527" s="145" t="s">
        <v>7382</v>
      </c>
      <c r="B3527" s="146" t="s">
        <v>7383</v>
      </c>
      <c r="C3527" s="147"/>
      <c r="D3527" s="148"/>
      <c r="E3527" s="148"/>
      <c r="F3527" s="148"/>
      <c r="G3527" s="125">
        <v>5</v>
      </c>
    </row>
    <row r="3528" spans="1:7" s="125" customFormat="1">
      <c r="A3528" s="145" t="s">
        <v>7384</v>
      </c>
      <c r="B3528" s="146" t="s">
        <v>7385</v>
      </c>
      <c r="C3528" s="147" t="s">
        <v>24</v>
      </c>
      <c r="D3528" s="148">
        <v>6869.77</v>
      </c>
      <c r="E3528" s="148">
        <v>92.24</v>
      </c>
      <c r="F3528" s="148">
        <v>6962.01</v>
      </c>
      <c r="G3528" s="125">
        <v>9</v>
      </c>
    </row>
    <row r="3529" spans="1:7" s="125" customFormat="1">
      <c r="A3529" s="145" t="s">
        <v>7386</v>
      </c>
      <c r="B3529" s="146" t="s">
        <v>7387</v>
      </c>
      <c r="C3529" s="147" t="s">
        <v>24</v>
      </c>
      <c r="D3529" s="148">
        <v>11655.59</v>
      </c>
      <c r="E3529" s="148">
        <v>125.74</v>
      </c>
      <c r="F3529" s="148">
        <v>11781.33</v>
      </c>
      <c r="G3529" s="125">
        <v>9</v>
      </c>
    </row>
    <row r="3530" spans="1:7" s="125" customFormat="1" ht="30">
      <c r="A3530" s="145" t="s">
        <v>7388</v>
      </c>
      <c r="B3530" s="146" t="s">
        <v>7389</v>
      </c>
      <c r="C3530" s="147" t="s">
        <v>24</v>
      </c>
      <c r="D3530" s="148">
        <v>1262.1600000000001</v>
      </c>
      <c r="E3530" s="148">
        <v>50.37</v>
      </c>
      <c r="F3530" s="148">
        <v>1312.53</v>
      </c>
      <c r="G3530" s="125">
        <v>9</v>
      </c>
    </row>
    <row r="3531" spans="1:7" s="125" customFormat="1" ht="30">
      <c r="A3531" s="145" t="s">
        <v>7390</v>
      </c>
      <c r="B3531" s="146" t="s">
        <v>7391</v>
      </c>
      <c r="C3531" s="147" t="s">
        <v>24</v>
      </c>
      <c r="D3531" s="148">
        <v>1975.28</v>
      </c>
      <c r="E3531" s="148">
        <v>50.37</v>
      </c>
      <c r="F3531" s="148">
        <v>2025.65</v>
      </c>
      <c r="G3531" s="125">
        <v>9</v>
      </c>
    </row>
    <row r="3532" spans="1:7" s="125" customFormat="1" ht="30">
      <c r="A3532" s="145" t="s">
        <v>7392</v>
      </c>
      <c r="B3532" s="146" t="s">
        <v>7393</v>
      </c>
      <c r="C3532" s="147" t="s">
        <v>24</v>
      </c>
      <c r="D3532" s="148">
        <v>3202.92</v>
      </c>
      <c r="E3532" s="148">
        <v>58.74</v>
      </c>
      <c r="F3532" s="148">
        <v>3261.66</v>
      </c>
      <c r="G3532" s="125">
        <v>9</v>
      </c>
    </row>
    <row r="3533" spans="1:7" s="125" customFormat="1" ht="30">
      <c r="A3533" s="145" t="s">
        <v>7394</v>
      </c>
      <c r="B3533" s="146" t="s">
        <v>7395</v>
      </c>
      <c r="C3533" s="147" t="s">
        <v>24</v>
      </c>
      <c r="D3533" s="148">
        <v>5559.86</v>
      </c>
      <c r="E3533" s="148">
        <v>75.489999999999995</v>
      </c>
      <c r="F3533" s="148">
        <v>5635.35</v>
      </c>
      <c r="G3533" s="125">
        <v>9</v>
      </c>
    </row>
    <row r="3534" spans="1:7" s="125" customFormat="1" ht="45">
      <c r="A3534" s="145" t="s">
        <v>7396</v>
      </c>
      <c r="B3534" s="146" t="s">
        <v>7397</v>
      </c>
      <c r="C3534" s="147" t="s">
        <v>24</v>
      </c>
      <c r="D3534" s="148">
        <v>7824.09</v>
      </c>
      <c r="E3534" s="148">
        <v>67.12</v>
      </c>
      <c r="F3534" s="148">
        <v>7891.21</v>
      </c>
      <c r="G3534" s="125">
        <v>9</v>
      </c>
    </row>
    <row r="3535" spans="1:7" s="125" customFormat="1" ht="45">
      <c r="A3535" s="145" t="s">
        <v>7398</v>
      </c>
      <c r="B3535" s="146" t="s">
        <v>7399</v>
      </c>
      <c r="C3535" s="147" t="s">
        <v>24</v>
      </c>
      <c r="D3535" s="148">
        <v>13873.34</v>
      </c>
      <c r="E3535" s="148">
        <v>92.24</v>
      </c>
      <c r="F3535" s="148">
        <v>13965.58</v>
      </c>
      <c r="G3535" s="125">
        <v>9</v>
      </c>
    </row>
    <row r="3536" spans="1:7" s="125" customFormat="1" ht="30">
      <c r="A3536" s="145" t="s">
        <v>7400</v>
      </c>
      <c r="B3536" s="146" t="s">
        <v>7401</v>
      </c>
      <c r="C3536" s="147" t="s">
        <v>24</v>
      </c>
      <c r="D3536" s="148">
        <v>913.49</v>
      </c>
      <c r="E3536" s="148">
        <v>58.74</v>
      </c>
      <c r="F3536" s="148">
        <v>972.23</v>
      </c>
      <c r="G3536" s="125">
        <v>9</v>
      </c>
    </row>
    <row r="3537" spans="1:7" s="125" customFormat="1" ht="30">
      <c r="A3537" s="145" t="s">
        <v>7402</v>
      </c>
      <c r="B3537" s="146" t="s">
        <v>7403</v>
      </c>
      <c r="C3537" s="147" t="s">
        <v>24</v>
      </c>
      <c r="D3537" s="148">
        <v>574.05999999999995</v>
      </c>
      <c r="E3537" s="148">
        <v>58.74</v>
      </c>
      <c r="F3537" s="148">
        <v>632.79999999999995</v>
      </c>
      <c r="G3537" s="125">
        <v>9</v>
      </c>
    </row>
    <row r="3538" spans="1:7" s="125" customFormat="1">
      <c r="A3538" s="145" t="s">
        <v>7404</v>
      </c>
      <c r="B3538" s="146" t="s">
        <v>7405</v>
      </c>
      <c r="C3538" s="147"/>
      <c r="D3538" s="148"/>
      <c r="E3538" s="148"/>
      <c r="F3538" s="148"/>
      <c r="G3538" s="125">
        <v>5</v>
      </c>
    </row>
    <row r="3539" spans="1:7" s="125" customFormat="1" ht="30">
      <c r="A3539" s="145" t="s">
        <v>7406</v>
      </c>
      <c r="B3539" s="146" t="s">
        <v>7407</v>
      </c>
      <c r="C3539" s="147" t="s">
        <v>112</v>
      </c>
      <c r="D3539" s="148">
        <v>3447.01</v>
      </c>
      <c r="E3539" s="148">
        <v>58.74</v>
      </c>
      <c r="F3539" s="148">
        <v>3505.75</v>
      </c>
      <c r="G3539" s="125">
        <v>9</v>
      </c>
    </row>
    <row r="3540" spans="1:7" s="125" customFormat="1" ht="30">
      <c r="A3540" s="145" t="s">
        <v>7408</v>
      </c>
      <c r="B3540" s="146" t="s">
        <v>7409</v>
      </c>
      <c r="C3540" s="147" t="s">
        <v>112</v>
      </c>
      <c r="D3540" s="148">
        <v>6063.41</v>
      </c>
      <c r="E3540" s="148">
        <v>58.74</v>
      </c>
      <c r="F3540" s="148">
        <v>6122.15</v>
      </c>
      <c r="G3540" s="125">
        <v>9</v>
      </c>
    </row>
    <row r="3541" spans="1:7" s="125" customFormat="1" ht="30">
      <c r="A3541" s="145" t="s">
        <v>7410</v>
      </c>
      <c r="B3541" s="146" t="s">
        <v>7411</v>
      </c>
      <c r="C3541" s="147" t="s">
        <v>112</v>
      </c>
      <c r="D3541" s="148">
        <v>8827.99</v>
      </c>
      <c r="E3541" s="148">
        <v>58.74</v>
      </c>
      <c r="F3541" s="148">
        <v>8886.73</v>
      </c>
      <c r="G3541" s="125">
        <v>9</v>
      </c>
    </row>
    <row r="3542" spans="1:7" s="125" customFormat="1" ht="30">
      <c r="A3542" s="145" t="s">
        <v>7412</v>
      </c>
      <c r="B3542" s="146" t="s">
        <v>7413</v>
      </c>
      <c r="C3542" s="147" t="s">
        <v>112</v>
      </c>
      <c r="D3542" s="148">
        <v>15620.89</v>
      </c>
      <c r="E3542" s="148">
        <v>58.74</v>
      </c>
      <c r="F3542" s="148">
        <v>15679.63</v>
      </c>
      <c r="G3542" s="125">
        <v>9</v>
      </c>
    </row>
    <row r="3543" spans="1:7" s="125" customFormat="1">
      <c r="A3543" s="145" t="s">
        <v>7414</v>
      </c>
      <c r="B3543" s="146" t="s">
        <v>7415</v>
      </c>
      <c r="C3543" s="147"/>
      <c r="D3543" s="148"/>
      <c r="E3543" s="148"/>
      <c r="F3543" s="148"/>
      <c r="G3543" s="125">
        <v>5</v>
      </c>
    </row>
    <row r="3544" spans="1:7" s="125" customFormat="1" ht="45">
      <c r="A3544" s="145" t="s">
        <v>7416</v>
      </c>
      <c r="B3544" s="146" t="s">
        <v>7417</v>
      </c>
      <c r="C3544" s="147" t="s">
        <v>31</v>
      </c>
      <c r="D3544" s="148">
        <v>15504.62</v>
      </c>
      <c r="E3544" s="148">
        <v>3114.44</v>
      </c>
      <c r="F3544" s="148">
        <v>18619.060000000001</v>
      </c>
      <c r="G3544" s="125">
        <v>9</v>
      </c>
    </row>
    <row r="3545" spans="1:7" s="125" customFormat="1" ht="45">
      <c r="A3545" s="145" t="s">
        <v>7418</v>
      </c>
      <c r="B3545" s="146" t="s">
        <v>7419</v>
      </c>
      <c r="C3545" s="147" t="s">
        <v>31</v>
      </c>
      <c r="D3545" s="148">
        <v>30897.67</v>
      </c>
      <c r="E3545" s="148">
        <v>6638.54</v>
      </c>
      <c r="F3545" s="148">
        <v>37536.21</v>
      </c>
      <c r="G3545" s="125">
        <v>9</v>
      </c>
    </row>
    <row r="3546" spans="1:7" s="125" customFormat="1">
      <c r="A3546" s="145" t="s">
        <v>7420</v>
      </c>
      <c r="B3546" s="146" t="s">
        <v>7421</v>
      </c>
      <c r="C3546" s="147"/>
      <c r="D3546" s="148"/>
      <c r="E3546" s="148"/>
      <c r="F3546" s="148"/>
      <c r="G3546" s="125">
        <v>5</v>
      </c>
    </row>
    <row r="3547" spans="1:7" s="125" customFormat="1">
      <c r="A3547" s="145" t="s">
        <v>7422</v>
      </c>
      <c r="B3547" s="146" t="s">
        <v>7423</v>
      </c>
      <c r="C3547" s="147" t="s">
        <v>24</v>
      </c>
      <c r="D3547" s="148">
        <v>81.17</v>
      </c>
      <c r="E3547" s="148">
        <v>12.6</v>
      </c>
      <c r="F3547" s="148">
        <v>93.77</v>
      </c>
      <c r="G3547" s="125">
        <v>9</v>
      </c>
    </row>
    <row r="3548" spans="1:7" s="125" customFormat="1">
      <c r="A3548" s="145" t="s">
        <v>7424</v>
      </c>
      <c r="B3548" s="146" t="s">
        <v>7425</v>
      </c>
      <c r="C3548" s="147" t="s">
        <v>24</v>
      </c>
      <c r="D3548" s="148">
        <v>102.98</v>
      </c>
      <c r="E3548" s="148">
        <v>16.8</v>
      </c>
      <c r="F3548" s="148">
        <v>119.78</v>
      </c>
      <c r="G3548" s="125">
        <v>9</v>
      </c>
    </row>
    <row r="3549" spans="1:7" s="125" customFormat="1">
      <c r="A3549" s="145" t="s">
        <v>7426</v>
      </c>
      <c r="B3549" s="146" t="s">
        <v>7427</v>
      </c>
      <c r="C3549" s="147" t="s">
        <v>24</v>
      </c>
      <c r="D3549" s="148">
        <v>238.74</v>
      </c>
      <c r="E3549" s="148">
        <v>18.899999999999999</v>
      </c>
      <c r="F3549" s="148">
        <v>257.64</v>
      </c>
      <c r="G3549" s="125">
        <v>9</v>
      </c>
    </row>
    <row r="3550" spans="1:7" s="125" customFormat="1">
      <c r="A3550" s="145" t="s">
        <v>7428</v>
      </c>
      <c r="B3550" s="146" t="s">
        <v>7429</v>
      </c>
      <c r="C3550" s="147" t="s">
        <v>24</v>
      </c>
      <c r="D3550" s="148">
        <v>227.34</v>
      </c>
      <c r="E3550" s="148">
        <v>18.899999999999999</v>
      </c>
      <c r="F3550" s="148">
        <v>246.24</v>
      </c>
      <c r="G3550" s="125">
        <v>9</v>
      </c>
    </row>
    <row r="3551" spans="1:7" s="125" customFormat="1">
      <c r="A3551" s="145" t="s">
        <v>7430</v>
      </c>
      <c r="B3551" s="146" t="s">
        <v>7431</v>
      </c>
      <c r="C3551" s="147" t="s">
        <v>24</v>
      </c>
      <c r="D3551" s="148">
        <v>305.95</v>
      </c>
      <c r="E3551" s="148">
        <v>25.19</v>
      </c>
      <c r="F3551" s="148">
        <v>331.14</v>
      </c>
      <c r="G3551" s="125">
        <v>9</v>
      </c>
    </row>
    <row r="3552" spans="1:7" s="125" customFormat="1">
      <c r="A3552" s="145" t="s">
        <v>7432</v>
      </c>
      <c r="B3552" s="146" t="s">
        <v>7433</v>
      </c>
      <c r="C3552" s="147" t="s">
        <v>24</v>
      </c>
      <c r="D3552" s="148">
        <v>1233.4000000000001</v>
      </c>
      <c r="E3552" s="148">
        <v>18.899999999999999</v>
      </c>
      <c r="F3552" s="148">
        <v>1252.3</v>
      </c>
      <c r="G3552" s="125">
        <v>9</v>
      </c>
    </row>
    <row r="3553" spans="1:7" s="125" customFormat="1">
      <c r="A3553" s="145" t="s">
        <v>7434</v>
      </c>
      <c r="B3553" s="146" t="s">
        <v>7435</v>
      </c>
      <c r="C3553" s="147" t="s">
        <v>24</v>
      </c>
      <c r="D3553" s="148">
        <v>1733.91</v>
      </c>
      <c r="E3553" s="148">
        <v>83.98</v>
      </c>
      <c r="F3553" s="148">
        <v>1817.89</v>
      </c>
      <c r="G3553" s="125">
        <v>9</v>
      </c>
    </row>
    <row r="3554" spans="1:7" s="125" customFormat="1">
      <c r="A3554" s="145" t="s">
        <v>7436</v>
      </c>
      <c r="B3554" s="146" t="s">
        <v>7437</v>
      </c>
      <c r="C3554" s="147"/>
      <c r="D3554" s="148"/>
      <c r="E3554" s="148"/>
      <c r="F3554" s="148"/>
      <c r="G3554" s="125">
        <v>5</v>
      </c>
    </row>
    <row r="3555" spans="1:7" s="125" customFormat="1">
      <c r="A3555" s="145" t="s">
        <v>7438</v>
      </c>
      <c r="B3555" s="146" t="s">
        <v>7439</v>
      </c>
      <c r="C3555" s="147" t="s">
        <v>24</v>
      </c>
      <c r="D3555" s="148"/>
      <c r="E3555" s="148">
        <v>50.25</v>
      </c>
      <c r="F3555" s="148">
        <v>50.25</v>
      </c>
      <c r="G3555" s="125">
        <v>9</v>
      </c>
    </row>
    <row r="3556" spans="1:7" s="125" customFormat="1">
      <c r="A3556" s="145" t="s">
        <v>7440</v>
      </c>
      <c r="B3556" s="146" t="s">
        <v>7441</v>
      </c>
      <c r="C3556" s="147" t="s">
        <v>24</v>
      </c>
      <c r="D3556" s="148"/>
      <c r="E3556" s="148">
        <v>134</v>
      </c>
      <c r="F3556" s="148">
        <v>134</v>
      </c>
      <c r="G3556" s="125">
        <v>9</v>
      </c>
    </row>
    <row r="3557" spans="1:7" s="125" customFormat="1">
      <c r="A3557" s="145" t="s">
        <v>7442</v>
      </c>
      <c r="B3557" s="146" t="s">
        <v>7443</v>
      </c>
      <c r="C3557" s="147" t="s">
        <v>24</v>
      </c>
      <c r="D3557" s="148"/>
      <c r="E3557" s="148">
        <v>301.5</v>
      </c>
      <c r="F3557" s="148">
        <v>301.5</v>
      </c>
      <c r="G3557" s="125">
        <v>9</v>
      </c>
    </row>
    <row r="3558" spans="1:7" s="125" customFormat="1">
      <c r="A3558" s="145" t="s">
        <v>7444</v>
      </c>
      <c r="B3558" s="146" t="s">
        <v>7445</v>
      </c>
      <c r="C3558" s="147"/>
      <c r="D3558" s="148"/>
      <c r="E3558" s="148"/>
      <c r="F3558" s="148"/>
      <c r="G3558" s="125">
        <v>2</v>
      </c>
    </row>
    <row r="3559" spans="1:7" s="125" customFormat="1">
      <c r="A3559" s="145" t="s">
        <v>7446</v>
      </c>
      <c r="B3559" s="146" t="s">
        <v>7447</v>
      </c>
      <c r="C3559" s="147"/>
      <c r="D3559" s="148"/>
      <c r="E3559" s="148"/>
      <c r="F3559" s="148"/>
      <c r="G3559" s="125">
        <v>5</v>
      </c>
    </row>
    <row r="3560" spans="1:7" s="125" customFormat="1">
      <c r="A3560" s="145" t="s">
        <v>7448</v>
      </c>
      <c r="B3560" s="146" t="s">
        <v>7449</v>
      </c>
      <c r="C3560" s="147" t="s">
        <v>24</v>
      </c>
      <c r="D3560" s="148">
        <v>37</v>
      </c>
      <c r="E3560" s="148">
        <v>41.99</v>
      </c>
      <c r="F3560" s="148">
        <v>78.989999999999995</v>
      </c>
      <c r="G3560" s="125">
        <v>9</v>
      </c>
    </row>
    <row r="3561" spans="1:7" s="125" customFormat="1">
      <c r="A3561" s="145" t="s">
        <v>7450</v>
      </c>
      <c r="B3561" s="146" t="s">
        <v>7451</v>
      </c>
      <c r="C3561" s="147" t="s">
        <v>24</v>
      </c>
      <c r="D3561" s="148">
        <v>50.65</v>
      </c>
      <c r="E3561" s="148">
        <v>41.99</v>
      </c>
      <c r="F3561" s="148">
        <v>92.64</v>
      </c>
      <c r="G3561" s="125">
        <v>9</v>
      </c>
    </row>
    <row r="3562" spans="1:7" s="125" customFormat="1">
      <c r="A3562" s="145" t="s">
        <v>7452</v>
      </c>
      <c r="B3562" s="146" t="s">
        <v>7453</v>
      </c>
      <c r="C3562" s="147" t="s">
        <v>24</v>
      </c>
      <c r="D3562" s="148">
        <v>60.85</v>
      </c>
      <c r="E3562" s="148">
        <v>41.99</v>
      </c>
      <c r="F3562" s="148">
        <v>102.84</v>
      </c>
      <c r="G3562" s="125">
        <v>9</v>
      </c>
    </row>
    <row r="3563" spans="1:7" s="125" customFormat="1">
      <c r="A3563" s="145" t="s">
        <v>7454</v>
      </c>
      <c r="B3563" s="146" t="s">
        <v>7455</v>
      </c>
      <c r="C3563" s="147" t="s">
        <v>24</v>
      </c>
      <c r="D3563" s="148">
        <v>70.400000000000006</v>
      </c>
      <c r="E3563" s="148">
        <v>41.99</v>
      </c>
      <c r="F3563" s="148">
        <v>112.39</v>
      </c>
      <c r="G3563" s="125">
        <v>9</v>
      </c>
    </row>
    <row r="3564" spans="1:7" s="125" customFormat="1">
      <c r="A3564" s="145" t="s">
        <v>7456</v>
      </c>
      <c r="B3564" s="146" t="s">
        <v>7457</v>
      </c>
      <c r="C3564" s="147" t="s">
        <v>24</v>
      </c>
      <c r="D3564" s="148">
        <v>86.69</v>
      </c>
      <c r="E3564" s="148">
        <v>41.99</v>
      </c>
      <c r="F3564" s="148">
        <v>128.68</v>
      </c>
      <c r="G3564" s="125">
        <v>9</v>
      </c>
    </row>
    <row r="3565" spans="1:7" s="125" customFormat="1">
      <c r="A3565" s="145" t="s">
        <v>7458</v>
      </c>
      <c r="B3565" s="146" t="s">
        <v>7459</v>
      </c>
      <c r="C3565" s="147" t="s">
        <v>24</v>
      </c>
      <c r="D3565" s="148">
        <v>111.66</v>
      </c>
      <c r="E3565" s="148">
        <v>41.99</v>
      </c>
      <c r="F3565" s="148">
        <v>153.65</v>
      </c>
      <c r="G3565" s="125">
        <v>9</v>
      </c>
    </row>
    <row r="3566" spans="1:7" s="125" customFormat="1">
      <c r="A3566" s="145" t="s">
        <v>7460</v>
      </c>
      <c r="B3566" s="146" t="s">
        <v>7461</v>
      </c>
      <c r="C3566" s="147"/>
      <c r="D3566" s="148"/>
      <c r="E3566" s="148"/>
      <c r="F3566" s="148"/>
      <c r="G3566" s="125">
        <v>5</v>
      </c>
    </row>
    <row r="3567" spans="1:7" s="125" customFormat="1">
      <c r="A3567" s="145" t="s">
        <v>7462</v>
      </c>
      <c r="B3567" s="146" t="s">
        <v>7463</v>
      </c>
      <c r="C3567" s="147" t="s">
        <v>24</v>
      </c>
      <c r="D3567" s="148">
        <v>96.54</v>
      </c>
      <c r="E3567" s="148">
        <v>186.14</v>
      </c>
      <c r="F3567" s="148">
        <v>282.68</v>
      </c>
      <c r="G3567" s="125">
        <v>9</v>
      </c>
    </row>
    <row r="3568" spans="1:7" s="125" customFormat="1">
      <c r="A3568" s="145" t="s">
        <v>7464</v>
      </c>
      <c r="B3568" s="146" t="s">
        <v>7465</v>
      </c>
      <c r="C3568" s="147" t="s">
        <v>24</v>
      </c>
      <c r="D3568" s="148">
        <v>66.8</v>
      </c>
      <c r="E3568" s="148">
        <v>46.06</v>
      </c>
      <c r="F3568" s="148">
        <v>112.86</v>
      </c>
      <c r="G3568" s="125">
        <v>9</v>
      </c>
    </row>
    <row r="3569" spans="1:7" s="125" customFormat="1" ht="30">
      <c r="A3569" s="145" t="s">
        <v>7466</v>
      </c>
      <c r="B3569" s="146" t="s">
        <v>7467</v>
      </c>
      <c r="C3569" s="147" t="s">
        <v>24</v>
      </c>
      <c r="D3569" s="148">
        <v>451.29</v>
      </c>
      <c r="E3569" s="148">
        <v>41.99</v>
      </c>
      <c r="F3569" s="148">
        <v>493.28</v>
      </c>
      <c r="G3569" s="125">
        <v>9</v>
      </c>
    </row>
    <row r="3570" spans="1:7" s="125" customFormat="1">
      <c r="A3570" s="145" t="s">
        <v>7468</v>
      </c>
      <c r="B3570" s="146" t="s">
        <v>7469</v>
      </c>
      <c r="C3570" s="147"/>
      <c r="D3570" s="148"/>
      <c r="E3570" s="148"/>
      <c r="F3570" s="148"/>
      <c r="G3570" s="125">
        <v>5</v>
      </c>
    </row>
    <row r="3571" spans="1:7" s="125" customFormat="1">
      <c r="A3571" s="145" t="s">
        <v>7470</v>
      </c>
      <c r="B3571" s="146" t="s">
        <v>7471</v>
      </c>
      <c r="C3571" s="147" t="s">
        <v>24</v>
      </c>
      <c r="D3571" s="148">
        <v>33.549999999999997</v>
      </c>
      <c r="E3571" s="148">
        <v>41.99</v>
      </c>
      <c r="F3571" s="148">
        <v>75.540000000000006</v>
      </c>
      <c r="G3571" s="125">
        <v>9</v>
      </c>
    </row>
    <row r="3572" spans="1:7" s="125" customFormat="1">
      <c r="A3572" s="145" t="s">
        <v>7472</v>
      </c>
      <c r="B3572" s="146" t="s">
        <v>7473</v>
      </c>
      <c r="C3572" s="147"/>
      <c r="D3572" s="148"/>
      <c r="E3572" s="148"/>
      <c r="F3572" s="148"/>
      <c r="G3572" s="125">
        <v>5</v>
      </c>
    </row>
    <row r="3573" spans="1:7" s="125" customFormat="1" ht="30">
      <c r="A3573" s="145" t="s">
        <v>7474</v>
      </c>
      <c r="B3573" s="146" t="s">
        <v>7475</v>
      </c>
      <c r="C3573" s="147" t="s">
        <v>24</v>
      </c>
      <c r="D3573" s="148">
        <v>129.36000000000001</v>
      </c>
      <c r="E3573" s="148">
        <v>50.39</v>
      </c>
      <c r="F3573" s="148">
        <v>179.75</v>
      </c>
      <c r="G3573" s="125">
        <v>9</v>
      </c>
    </row>
    <row r="3574" spans="1:7" s="125" customFormat="1">
      <c r="A3574" s="145" t="s">
        <v>7476</v>
      </c>
      <c r="B3574" s="146" t="s">
        <v>7477</v>
      </c>
      <c r="C3574" s="147" t="s">
        <v>24</v>
      </c>
      <c r="D3574" s="148">
        <v>349.73</v>
      </c>
      <c r="E3574" s="148">
        <v>62.99</v>
      </c>
      <c r="F3574" s="148">
        <v>412.72</v>
      </c>
      <c r="G3574" s="125">
        <v>9</v>
      </c>
    </row>
    <row r="3575" spans="1:7" s="125" customFormat="1">
      <c r="A3575" s="145" t="s">
        <v>7478</v>
      </c>
      <c r="B3575" s="146" t="s">
        <v>7479</v>
      </c>
      <c r="C3575" s="147"/>
      <c r="D3575" s="148"/>
      <c r="E3575" s="148"/>
      <c r="F3575" s="148"/>
      <c r="G3575" s="125">
        <v>5</v>
      </c>
    </row>
    <row r="3576" spans="1:7" s="125" customFormat="1">
      <c r="A3576" s="145" t="s">
        <v>7480</v>
      </c>
      <c r="B3576" s="146" t="s">
        <v>7481</v>
      </c>
      <c r="C3576" s="147" t="s">
        <v>24</v>
      </c>
      <c r="D3576" s="148">
        <v>13.64</v>
      </c>
      <c r="E3576" s="148">
        <v>2.52</v>
      </c>
      <c r="F3576" s="148">
        <v>16.16</v>
      </c>
      <c r="G3576" s="125">
        <v>9</v>
      </c>
    </row>
    <row r="3577" spans="1:7" s="125" customFormat="1">
      <c r="A3577" s="145" t="s">
        <v>7482</v>
      </c>
      <c r="B3577" s="146" t="s">
        <v>7483</v>
      </c>
      <c r="C3577" s="147" t="s">
        <v>216</v>
      </c>
      <c r="D3577" s="148">
        <v>1288.54</v>
      </c>
      <c r="E3577" s="148">
        <v>26.93</v>
      </c>
      <c r="F3577" s="148">
        <v>1315.47</v>
      </c>
      <c r="G3577" s="125">
        <v>9</v>
      </c>
    </row>
    <row r="3578" spans="1:7" s="125" customFormat="1">
      <c r="A3578" s="145" t="s">
        <v>7484</v>
      </c>
      <c r="B3578" s="146" t="s">
        <v>7485</v>
      </c>
      <c r="C3578" s="147" t="s">
        <v>24</v>
      </c>
      <c r="D3578" s="148">
        <v>8.68</v>
      </c>
      <c r="E3578" s="148">
        <v>2.52</v>
      </c>
      <c r="F3578" s="148">
        <v>11.2</v>
      </c>
      <c r="G3578" s="125">
        <v>9</v>
      </c>
    </row>
    <row r="3579" spans="1:7" s="125" customFormat="1">
      <c r="A3579" s="145" t="s">
        <v>7486</v>
      </c>
      <c r="B3579" s="146" t="s">
        <v>7487</v>
      </c>
      <c r="C3579" s="147" t="s">
        <v>24</v>
      </c>
      <c r="D3579" s="148">
        <v>335.93</v>
      </c>
      <c r="E3579" s="148">
        <v>21.54</v>
      </c>
      <c r="F3579" s="148">
        <v>357.47</v>
      </c>
      <c r="G3579" s="125">
        <v>9</v>
      </c>
    </row>
    <row r="3580" spans="1:7" s="125" customFormat="1">
      <c r="A3580" s="145" t="s">
        <v>7488</v>
      </c>
      <c r="B3580" s="146" t="s">
        <v>7489</v>
      </c>
      <c r="C3580" s="147" t="s">
        <v>24</v>
      </c>
      <c r="D3580" s="148">
        <v>36.6</v>
      </c>
      <c r="E3580" s="148">
        <v>2.52</v>
      </c>
      <c r="F3580" s="148">
        <v>39.119999999999997</v>
      </c>
      <c r="G3580" s="125">
        <v>9</v>
      </c>
    </row>
    <row r="3581" spans="1:7" s="125" customFormat="1">
      <c r="A3581" s="145" t="s">
        <v>7490</v>
      </c>
      <c r="B3581" s="146" t="s">
        <v>7491</v>
      </c>
      <c r="C3581" s="147" t="s">
        <v>24</v>
      </c>
      <c r="D3581" s="148">
        <v>10.14</v>
      </c>
      <c r="E3581" s="148">
        <v>2.52</v>
      </c>
      <c r="F3581" s="148">
        <v>12.66</v>
      </c>
      <c r="G3581" s="125">
        <v>9</v>
      </c>
    </row>
    <row r="3582" spans="1:7" s="125" customFormat="1">
      <c r="A3582" s="145" t="s">
        <v>7492</v>
      </c>
      <c r="B3582" s="146" t="s">
        <v>7493</v>
      </c>
      <c r="C3582" s="147" t="s">
        <v>216</v>
      </c>
      <c r="D3582" s="148">
        <v>1218.77</v>
      </c>
      <c r="E3582" s="148">
        <v>26.93</v>
      </c>
      <c r="F3582" s="148">
        <v>1245.7</v>
      </c>
      <c r="G3582" s="125">
        <v>9</v>
      </c>
    </row>
    <row r="3583" spans="1:7" s="125" customFormat="1" ht="30">
      <c r="A3583" s="145" t="s">
        <v>7494</v>
      </c>
      <c r="B3583" s="146" t="s">
        <v>7495</v>
      </c>
      <c r="C3583" s="147" t="s">
        <v>216</v>
      </c>
      <c r="D3583" s="148">
        <v>1221.81</v>
      </c>
      <c r="E3583" s="148">
        <v>26.93</v>
      </c>
      <c r="F3583" s="148">
        <v>1248.74</v>
      </c>
      <c r="G3583" s="125">
        <v>9</v>
      </c>
    </row>
    <row r="3584" spans="1:7" s="125" customFormat="1" ht="30">
      <c r="A3584" s="145" t="s">
        <v>7496</v>
      </c>
      <c r="B3584" s="146" t="s">
        <v>7497</v>
      </c>
      <c r="C3584" s="147" t="s">
        <v>24</v>
      </c>
      <c r="D3584" s="148">
        <v>74.849999999999994</v>
      </c>
      <c r="E3584" s="148">
        <v>13.47</v>
      </c>
      <c r="F3584" s="148">
        <v>88.32</v>
      </c>
      <c r="G3584" s="125">
        <v>9</v>
      </c>
    </row>
    <row r="3585" spans="1:7" s="125" customFormat="1" ht="30">
      <c r="A3585" s="145" t="s">
        <v>7498</v>
      </c>
      <c r="B3585" s="146" t="s">
        <v>7499</v>
      </c>
      <c r="C3585" s="147" t="s">
        <v>24</v>
      </c>
      <c r="D3585" s="148">
        <v>4197.25</v>
      </c>
      <c r="E3585" s="148">
        <v>50.39</v>
      </c>
      <c r="F3585" s="148">
        <v>4247.6400000000003</v>
      </c>
      <c r="G3585" s="125">
        <v>9</v>
      </c>
    </row>
    <row r="3586" spans="1:7" s="125" customFormat="1" ht="30">
      <c r="A3586" s="145" t="s">
        <v>7500</v>
      </c>
      <c r="B3586" s="146" t="s">
        <v>7501</v>
      </c>
      <c r="C3586" s="147" t="s">
        <v>24</v>
      </c>
      <c r="D3586" s="148">
        <v>5453.02</v>
      </c>
      <c r="E3586" s="148">
        <v>50.39</v>
      </c>
      <c r="F3586" s="148">
        <v>5503.41</v>
      </c>
      <c r="G3586" s="125">
        <v>9</v>
      </c>
    </row>
    <row r="3587" spans="1:7" s="125" customFormat="1" ht="30">
      <c r="A3587" s="145" t="s">
        <v>7502</v>
      </c>
      <c r="B3587" s="146" t="s">
        <v>7503</v>
      </c>
      <c r="C3587" s="147" t="s">
        <v>24</v>
      </c>
      <c r="D3587" s="148">
        <v>388.24</v>
      </c>
      <c r="E3587" s="148">
        <v>55.67</v>
      </c>
      <c r="F3587" s="148">
        <v>443.91</v>
      </c>
      <c r="G3587" s="125">
        <v>9</v>
      </c>
    </row>
    <row r="3588" spans="1:7" s="125" customFormat="1" ht="30">
      <c r="A3588" s="145" t="s">
        <v>7504</v>
      </c>
      <c r="B3588" s="146" t="s">
        <v>7505</v>
      </c>
      <c r="C3588" s="147" t="s">
        <v>24</v>
      </c>
      <c r="D3588" s="148">
        <v>410.54</v>
      </c>
      <c r="E3588" s="148">
        <v>55.67</v>
      </c>
      <c r="F3588" s="148">
        <v>466.21</v>
      </c>
      <c r="G3588" s="125">
        <v>9</v>
      </c>
    </row>
    <row r="3589" spans="1:7" s="125" customFormat="1" ht="30">
      <c r="A3589" s="145" t="s">
        <v>7506</v>
      </c>
      <c r="B3589" s="146" t="s">
        <v>7507</v>
      </c>
      <c r="C3589" s="147" t="s">
        <v>24</v>
      </c>
      <c r="D3589" s="148">
        <v>369.23</v>
      </c>
      <c r="E3589" s="148">
        <v>55.67</v>
      </c>
      <c r="F3589" s="148">
        <v>424.9</v>
      </c>
      <c r="G3589" s="125">
        <v>9</v>
      </c>
    </row>
    <row r="3590" spans="1:7" s="125" customFormat="1" ht="30">
      <c r="A3590" s="145" t="s">
        <v>7508</v>
      </c>
      <c r="B3590" s="146" t="s">
        <v>7509</v>
      </c>
      <c r="C3590" s="147" t="s">
        <v>24</v>
      </c>
      <c r="D3590" s="148">
        <v>166.72</v>
      </c>
      <c r="E3590" s="148">
        <v>55.67</v>
      </c>
      <c r="F3590" s="148">
        <v>222.39</v>
      </c>
      <c r="G3590" s="125">
        <v>9</v>
      </c>
    </row>
    <row r="3591" spans="1:7" s="125" customFormat="1" ht="30">
      <c r="A3591" s="145" t="s">
        <v>7510</v>
      </c>
      <c r="B3591" s="146" t="s">
        <v>7511</v>
      </c>
      <c r="C3591" s="147" t="s">
        <v>24</v>
      </c>
      <c r="D3591" s="148">
        <v>212.86</v>
      </c>
      <c r="E3591" s="148">
        <v>55.67</v>
      </c>
      <c r="F3591" s="148">
        <v>268.52999999999997</v>
      </c>
      <c r="G3591" s="125">
        <v>9</v>
      </c>
    </row>
    <row r="3592" spans="1:7" s="125" customFormat="1" ht="30">
      <c r="A3592" s="145" t="s">
        <v>7512</v>
      </c>
      <c r="B3592" s="146" t="s">
        <v>7513</v>
      </c>
      <c r="C3592" s="147" t="s">
        <v>24</v>
      </c>
      <c r="D3592" s="148">
        <v>307.31</v>
      </c>
      <c r="E3592" s="148">
        <v>55.67</v>
      </c>
      <c r="F3592" s="148">
        <v>362.98</v>
      </c>
      <c r="G3592" s="125">
        <v>9</v>
      </c>
    </row>
    <row r="3593" spans="1:7" s="125" customFormat="1" ht="30">
      <c r="A3593" s="145" t="s">
        <v>7514</v>
      </c>
      <c r="B3593" s="146" t="s">
        <v>7515</v>
      </c>
      <c r="C3593" s="147" t="s">
        <v>24</v>
      </c>
      <c r="D3593" s="148">
        <v>391.85</v>
      </c>
      <c r="E3593" s="148">
        <v>55.67</v>
      </c>
      <c r="F3593" s="148">
        <v>447.52</v>
      </c>
      <c r="G3593" s="125">
        <v>9</v>
      </c>
    </row>
    <row r="3594" spans="1:7" s="125" customFormat="1" ht="30">
      <c r="A3594" s="145" t="s">
        <v>7516</v>
      </c>
      <c r="B3594" s="146" t="s">
        <v>7517</v>
      </c>
      <c r="C3594" s="147" t="s">
        <v>24</v>
      </c>
      <c r="D3594" s="148">
        <v>299.31</v>
      </c>
      <c r="E3594" s="148">
        <v>55.67</v>
      </c>
      <c r="F3594" s="148">
        <v>354.98</v>
      </c>
      <c r="G3594" s="125">
        <v>9</v>
      </c>
    </row>
    <row r="3595" spans="1:7" s="125" customFormat="1" ht="30">
      <c r="A3595" s="145" t="s">
        <v>7518</v>
      </c>
      <c r="B3595" s="146" t="s">
        <v>7519</v>
      </c>
      <c r="C3595" s="147" t="s">
        <v>24</v>
      </c>
      <c r="D3595" s="148">
        <v>1433.59</v>
      </c>
      <c r="E3595" s="148">
        <v>55.67</v>
      </c>
      <c r="F3595" s="148">
        <v>1489.26</v>
      </c>
      <c r="G3595" s="125">
        <v>9</v>
      </c>
    </row>
    <row r="3596" spans="1:7" s="125" customFormat="1" ht="30">
      <c r="A3596" s="145" t="s">
        <v>7520</v>
      </c>
      <c r="B3596" s="146" t="s">
        <v>7521</v>
      </c>
      <c r="C3596" s="147" t="s">
        <v>31</v>
      </c>
      <c r="D3596" s="148">
        <v>947.97</v>
      </c>
      <c r="E3596" s="148">
        <v>17.440000000000001</v>
      </c>
      <c r="F3596" s="148">
        <v>965.41</v>
      </c>
      <c r="G3596" s="125">
        <v>9</v>
      </c>
    </row>
    <row r="3597" spans="1:7" s="125" customFormat="1" ht="30">
      <c r="A3597" s="145" t="s">
        <v>7522</v>
      </c>
      <c r="B3597" s="146" t="s">
        <v>7523</v>
      </c>
      <c r="C3597" s="147" t="s">
        <v>31</v>
      </c>
      <c r="D3597" s="148">
        <v>1370.63</v>
      </c>
      <c r="E3597" s="148">
        <v>23.01</v>
      </c>
      <c r="F3597" s="148">
        <v>1393.64</v>
      </c>
      <c r="G3597" s="125">
        <v>9</v>
      </c>
    </row>
    <row r="3598" spans="1:7" s="125" customFormat="1">
      <c r="A3598" s="145" t="s">
        <v>7524</v>
      </c>
      <c r="B3598" s="146" t="s">
        <v>7525</v>
      </c>
      <c r="C3598" s="147"/>
      <c r="D3598" s="148"/>
      <c r="E3598" s="148"/>
      <c r="F3598" s="148"/>
      <c r="G3598" s="125">
        <v>5</v>
      </c>
    </row>
    <row r="3599" spans="1:7" s="125" customFormat="1">
      <c r="A3599" s="145" t="s">
        <v>7526</v>
      </c>
      <c r="B3599" s="146" t="s">
        <v>7527</v>
      </c>
      <c r="C3599" s="147" t="s">
        <v>24</v>
      </c>
      <c r="D3599" s="148">
        <v>424.54</v>
      </c>
      <c r="E3599" s="148">
        <v>41.99</v>
      </c>
      <c r="F3599" s="148">
        <v>466.53</v>
      </c>
      <c r="G3599" s="125">
        <v>9</v>
      </c>
    </row>
    <row r="3600" spans="1:7" s="125" customFormat="1">
      <c r="A3600" s="145" t="s">
        <v>7528</v>
      </c>
      <c r="B3600" s="146" t="s">
        <v>7529</v>
      </c>
      <c r="C3600" s="147"/>
      <c r="D3600" s="148"/>
      <c r="E3600" s="148"/>
      <c r="F3600" s="148"/>
      <c r="G3600" s="125">
        <v>5</v>
      </c>
    </row>
    <row r="3601" spans="1:7" s="125" customFormat="1">
      <c r="A3601" s="145" t="s">
        <v>7530</v>
      </c>
      <c r="B3601" s="146" t="s">
        <v>7531</v>
      </c>
      <c r="C3601" s="147" t="s">
        <v>31</v>
      </c>
      <c r="D3601" s="148">
        <v>381.17</v>
      </c>
      <c r="E3601" s="148">
        <v>9.2799999999999994</v>
      </c>
      <c r="F3601" s="148">
        <v>390.45</v>
      </c>
      <c r="G3601" s="125">
        <v>9</v>
      </c>
    </row>
    <row r="3602" spans="1:7" s="125" customFormat="1" ht="30">
      <c r="A3602" s="145" t="s">
        <v>7532</v>
      </c>
      <c r="B3602" s="146" t="s">
        <v>7533</v>
      </c>
      <c r="C3602" s="147" t="s">
        <v>31</v>
      </c>
      <c r="D3602" s="148">
        <v>257.62</v>
      </c>
      <c r="E3602" s="148">
        <v>9.2799999999999994</v>
      </c>
      <c r="F3602" s="148">
        <v>266.89999999999998</v>
      </c>
      <c r="G3602" s="125">
        <v>9</v>
      </c>
    </row>
    <row r="3603" spans="1:7" s="125" customFormat="1" ht="30">
      <c r="A3603" s="145" t="s">
        <v>7534</v>
      </c>
      <c r="B3603" s="146" t="s">
        <v>7535</v>
      </c>
      <c r="C3603" s="147" t="s">
        <v>31</v>
      </c>
      <c r="D3603" s="148">
        <v>281.83</v>
      </c>
      <c r="E3603" s="148">
        <v>9.2799999999999994</v>
      </c>
      <c r="F3603" s="148">
        <v>291.11</v>
      </c>
      <c r="G3603" s="125">
        <v>9</v>
      </c>
    </row>
    <row r="3604" spans="1:7" s="125" customFormat="1">
      <c r="A3604" s="145" t="s">
        <v>7536</v>
      </c>
      <c r="B3604" s="146" t="s">
        <v>7537</v>
      </c>
      <c r="C3604" s="147"/>
      <c r="D3604" s="148"/>
      <c r="E3604" s="148"/>
      <c r="F3604" s="148"/>
      <c r="G3604" s="125">
        <v>5</v>
      </c>
    </row>
    <row r="3605" spans="1:7" s="125" customFormat="1">
      <c r="A3605" s="145" t="s">
        <v>7538</v>
      </c>
      <c r="B3605" s="146" t="s">
        <v>7539</v>
      </c>
      <c r="C3605" s="147" t="s">
        <v>24</v>
      </c>
      <c r="D3605" s="148">
        <v>1715.21</v>
      </c>
      <c r="E3605" s="148">
        <v>1329.46</v>
      </c>
      <c r="F3605" s="148">
        <v>3044.67</v>
      </c>
      <c r="G3605" s="125">
        <v>9</v>
      </c>
    </row>
    <row r="3606" spans="1:7" s="125" customFormat="1">
      <c r="A3606" s="145" t="s">
        <v>7540</v>
      </c>
      <c r="B3606" s="146" t="s">
        <v>7541</v>
      </c>
      <c r="C3606" s="147" t="s">
        <v>24</v>
      </c>
      <c r="D3606" s="148">
        <v>2902.25</v>
      </c>
      <c r="E3606" s="148">
        <v>2066.2199999999998</v>
      </c>
      <c r="F3606" s="148">
        <v>4968.47</v>
      </c>
      <c r="G3606" s="125">
        <v>9</v>
      </c>
    </row>
    <row r="3607" spans="1:7" s="125" customFormat="1">
      <c r="A3607" s="145" t="s">
        <v>7542</v>
      </c>
      <c r="B3607" s="146" t="s">
        <v>7543</v>
      </c>
      <c r="C3607" s="147" t="s">
        <v>24</v>
      </c>
      <c r="D3607" s="148">
        <v>4046.68</v>
      </c>
      <c r="E3607" s="148">
        <v>2797.67</v>
      </c>
      <c r="F3607" s="148">
        <v>6844.35</v>
      </c>
      <c r="G3607" s="125">
        <v>9</v>
      </c>
    </row>
    <row r="3608" spans="1:7" s="125" customFormat="1">
      <c r="A3608" s="145" t="s">
        <v>7544</v>
      </c>
      <c r="B3608" s="146" t="s">
        <v>7545</v>
      </c>
      <c r="C3608" s="147" t="s">
        <v>24</v>
      </c>
      <c r="D3608" s="148">
        <v>1138.57</v>
      </c>
      <c r="E3608" s="148">
        <v>1311.64</v>
      </c>
      <c r="F3608" s="148">
        <v>2450.21</v>
      </c>
      <c r="G3608" s="125">
        <v>9</v>
      </c>
    </row>
    <row r="3609" spans="1:7" s="125" customFormat="1">
      <c r="A3609" s="145" t="s">
        <v>7546</v>
      </c>
      <c r="B3609" s="146" t="s">
        <v>7547</v>
      </c>
      <c r="C3609" s="147" t="s">
        <v>24</v>
      </c>
      <c r="D3609" s="148">
        <v>3319.14</v>
      </c>
      <c r="E3609" s="148">
        <v>2248.84</v>
      </c>
      <c r="F3609" s="148">
        <v>5567.98</v>
      </c>
      <c r="G3609" s="125">
        <v>9</v>
      </c>
    </row>
    <row r="3610" spans="1:7" s="125" customFormat="1" ht="30">
      <c r="A3610" s="145" t="s">
        <v>7548</v>
      </c>
      <c r="B3610" s="146" t="s">
        <v>7549</v>
      </c>
      <c r="C3610" s="147" t="s">
        <v>31</v>
      </c>
      <c r="D3610" s="148">
        <v>251.45</v>
      </c>
      <c r="E3610" s="148">
        <v>326.69</v>
      </c>
      <c r="F3610" s="148">
        <v>578.14</v>
      </c>
      <c r="G3610" s="125">
        <v>9</v>
      </c>
    </row>
    <row r="3611" spans="1:7" s="125" customFormat="1">
      <c r="A3611" s="145" t="s">
        <v>7550</v>
      </c>
      <c r="B3611" s="146" t="s">
        <v>7551</v>
      </c>
      <c r="C3611" s="147" t="s">
        <v>24</v>
      </c>
      <c r="D3611" s="148">
        <v>2012.16</v>
      </c>
      <c r="E3611" s="148">
        <v>2083.11</v>
      </c>
      <c r="F3611" s="148">
        <v>4095.27</v>
      </c>
      <c r="G3611" s="125">
        <v>9</v>
      </c>
    </row>
    <row r="3612" spans="1:7" s="125" customFormat="1">
      <c r="A3612" s="145" t="s">
        <v>7552</v>
      </c>
      <c r="B3612" s="146" t="s">
        <v>7553</v>
      </c>
      <c r="C3612" s="147"/>
      <c r="D3612" s="148"/>
      <c r="E3612" s="148"/>
      <c r="F3612" s="148"/>
      <c r="G3612" s="125">
        <v>5</v>
      </c>
    </row>
    <row r="3613" spans="1:7" s="125" customFormat="1" ht="30">
      <c r="A3613" s="145" t="s">
        <v>7554</v>
      </c>
      <c r="B3613" s="146" t="s">
        <v>7555</v>
      </c>
      <c r="C3613" s="147" t="s">
        <v>24</v>
      </c>
      <c r="D3613" s="148">
        <v>3455.84</v>
      </c>
      <c r="E3613" s="148">
        <v>2632</v>
      </c>
      <c r="F3613" s="148">
        <v>6087.84</v>
      </c>
      <c r="G3613" s="125">
        <v>9</v>
      </c>
    </row>
    <row r="3614" spans="1:7" s="125" customFormat="1" ht="30">
      <c r="A3614" s="145" t="s">
        <v>7556</v>
      </c>
      <c r="B3614" s="146" t="s">
        <v>7557</v>
      </c>
      <c r="C3614" s="147" t="s">
        <v>24</v>
      </c>
      <c r="D3614" s="148">
        <v>5666.76</v>
      </c>
      <c r="E3614" s="148">
        <v>4275.54</v>
      </c>
      <c r="F3614" s="148">
        <v>9942.2999999999993</v>
      </c>
      <c r="G3614" s="125">
        <v>9</v>
      </c>
    </row>
    <row r="3615" spans="1:7" s="125" customFormat="1" ht="30">
      <c r="A3615" s="145" t="s">
        <v>7558</v>
      </c>
      <c r="B3615" s="146" t="s">
        <v>7559</v>
      </c>
      <c r="C3615" s="147" t="s">
        <v>24</v>
      </c>
      <c r="D3615" s="148">
        <v>8098.8</v>
      </c>
      <c r="E3615" s="148">
        <v>5645.05</v>
      </c>
      <c r="F3615" s="148">
        <v>13743.85</v>
      </c>
      <c r="G3615" s="125">
        <v>9</v>
      </c>
    </row>
    <row r="3616" spans="1:7" s="125" customFormat="1" ht="30">
      <c r="A3616" s="145" t="s">
        <v>7560</v>
      </c>
      <c r="B3616" s="146" t="s">
        <v>7561</v>
      </c>
      <c r="C3616" s="147" t="s">
        <v>24</v>
      </c>
      <c r="D3616" s="148">
        <v>11909.67</v>
      </c>
      <c r="E3616" s="148">
        <v>7037.93</v>
      </c>
      <c r="F3616" s="148">
        <v>18947.599999999999</v>
      </c>
      <c r="G3616" s="125">
        <v>9</v>
      </c>
    </row>
    <row r="3617" spans="1:7" s="125" customFormat="1">
      <c r="A3617" s="145" t="s">
        <v>7562</v>
      </c>
      <c r="B3617" s="146" t="s">
        <v>7563</v>
      </c>
      <c r="C3617" s="147"/>
      <c r="D3617" s="148"/>
      <c r="E3617" s="148"/>
      <c r="F3617" s="148"/>
      <c r="G3617" s="125">
        <v>5</v>
      </c>
    </row>
    <row r="3618" spans="1:7" s="125" customFormat="1" ht="30">
      <c r="A3618" s="145" t="s">
        <v>7564</v>
      </c>
      <c r="B3618" s="146" t="s">
        <v>7565</v>
      </c>
      <c r="C3618" s="147" t="s">
        <v>24</v>
      </c>
      <c r="D3618" s="148">
        <v>2290.11</v>
      </c>
      <c r="E3618" s="148">
        <v>1319.33</v>
      </c>
      <c r="F3618" s="148">
        <v>3609.44</v>
      </c>
      <c r="G3618" s="125">
        <v>9</v>
      </c>
    </row>
    <row r="3619" spans="1:7" s="125" customFormat="1" ht="30">
      <c r="A3619" s="145" t="s">
        <v>7566</v>
      </c>
      <c r="B3619" s="146" t="s">
        <v>7567</v>
      </c>
      <c r="C3619" s="147" t="s">
        <v>24</v>
      </c>
      <c r="D3619" s="148">
        <v>6368.36</v>
      </c>
      <c r="E3619" s="148">
        <v>1969.66</v>
      </c>
      <c r="F3619" s="148">
        <v>8338.02</v>
      </c>
      <c r="G3619" s="125">
        <v>9</v>
      </c>
    </row>
    <row r="3620" spans="1:7" s="125" customFormat="1" ht="30">
      <c r="A3620" s="145" t="s">
        <v>7568</v>
      </c>
      <c r="B3620" s="146" t="s">
        <v>7569</v>
      </c>
      <c r="C3620" s="147" t="s">
        <v>24</v>
      </c>
      <c r="D3620" s="148">
        <v>9517.75</v>
      </c>
      <c r="E3620" s="148">
        <v>3939.3</v>
      </c>
      <c r="F3620" s="148">
        <v>13457.05</v>
      </c>
      <c r="G3620" s="125">
        <v>9</v>
      </c>
    </row>
    <row r="3621" spans="1:7" s="125" customFormat="1">
      <c r="A3621" s="145" t="s">
        <v>7570</v>
      </c>
      <c r="B3621" s="146" t="s">
        <v>7571</v>
      </c>
      <c r="C3621" s="147" t="s">
        <v>31</v>
      </c>
      <c r="D3621" s="148">
        <v>1232.3599999999999</v>
      </c>
      <c r="E3621" s="148">
        <v>662.08</v>
      </c>
      <c r="F3621" s="148">
        <v>1894.44</v>
      </c>
      <c r="G3621" s="125">
        <v>9</v>
      </c>
    </row>
    <row r="3622" spans="1:7" s="125" customFormat="1" ht="30">
      <c r="A3622" s="145" t="s">
        <v>7572</v>
      </c>
      <c r="B3622" s="146" t="s">
        <v>7573</v>
      </c>
      <c r="C3622" s="147" t="s">
        <v>24</v>
      </c>
      <c r="D3622" s="148">
        <v>672.85</v>
      </c>
      <c r="E3622" s="148">
        <v>37.11</v>
      </c>
      <c r="F3622" s="148">
        <v>709.96</v>
      </c>
      <c r="G3622" s="125">
        <v>9</v>
      </c>
    </row>
    <row r="3623" spans="1:7" s="125" customFormat="1">
      <c r="A3623" s="145" t="s">
        <v>7574</v>
      </c>
      <c r="B3623" s="146" t="s">
        <v>7575</v>
      </c>
      <c r="C3623" s="147"/>
      <c r="D3623" s="148"/>
      <c r="E3623" s="148"/>
      <c r="F3623" s="148"/>
      <c r="G3623" s="125">
        <v>5</v>
      </c>
    </row>
    <row r="3624" spans="1:7" s="125" customFormat="1">
      <c r="A3624" s="145" t="s">
        <v>7576</v>
      </c>
      <c r="B3624" s="146" t="s">
        <v>7577</v>
      </c>
      <c r="C3624" s="147" t="s">
        <v>31</v>
      </c>
      <c r="D3624" s="148">
        <v>329.66</v>
      </c>
      <c r="E3624" s="148">
        <v>26.93</v>
      </c>
      <c r="F3624" s="148">
        <v>356.59</v>
      </c>
      <c r="G3624" s="125">
        <v>9</v>
      </c>
    </row>
    <row r="3625" spans="1:7" s="125" customFormat="1">
      <c r="A3625" s="145" t="s">
        <v>7578</v>
      </c>
      <c r="B3625" s="146" t="s">
        <v>7579</v>
      </c>
      <c r="C3625" s="147" t="s">
        <v>31</v>
      </c>
      <c r="D3625" s="148">
        <v>473.08</v>
      </c>
      <c r="E3625" s="148">
        <v>40.4</v>
      </c>
      <c r="F3625" s="148">
        <v>513.48</v>
      </c>
      <c r="G3625" s="125">
        <v>9</v>
      </c>
    </row>
    <row r="3626" spans="1:7" s="125" customFormat="1">
      <c r="A3626" s="145" t="s">
        <v>7580</v>
      </c>
      <c r="B3626" s="146" t="s">
        <v>7581</v>
      </c>
      <c r="C3626" s="147" t="s">
        <v>31</v>
      </c>
      <c r="D3626" s="148">
        <v>528.22</v>
      </c>
      <c r="E3626" s="148">
        <v>53.86</v>
      </c>
      <c r="F3626" s="148">
        <v>582.08000000000004</v>
      </c>
      <c r="G3626" s="125">
        <v>9</v>
      </c>
    </row>
    <row r="3627" spans="1:7" s="125" customFormat="1">
      <c r="A3627" s="145" t="s">
        <v>7582</v>
      </c>
      <c r="B3627" s="146" t="s">
        <v>7583</v>
      </c>
      <c r="C3627" s="147" t="s">
        <v>31</v>
      </c>
      <c r="D3627" s="148">
        <v>793.75</v>
      </c>
      <c r="E3627" s="148">
        <v>67.33</v>
      </c>
      <c r="F3627" s="148">
        <v>861.08</v>
      </c>
      <c r="G3627" s="125">
        <v>9</v>
      </c>
    </row>
    <row r="3628" spans="1:7" s="125" customFormat="1">
      <c r="A3628" s="145" t="s">
        <v>7584</v>
      </c>
      <c r="B3628" s="146" t="s">
        <v>7585</v>
      </c>
      <c r="C3628" s="147" t="s">
        <v>31</v>
      </c>
      <c r="D3628" s="148">
        <v>1255.47</v>
      </c>
      <c r="E3628" s="148">
        <v>80.790000000000006</v>
      </c>
      <c r="F3628" s="148">
        <v>1336.26</v>
      </c>
      <c r="G3628" s="125">
        <v>9</v>
      </c>
    </row>
    <row r="3629" spans="1:7" s="125" customFormat="1">
      <c r="A3629" s="145" t="s">
        <v>7586</v>
      </c>
      <c r="B3629" s="146" t="s">
        <v>7587</v>
      </c>
      <c r="C3629" s="147" t="s">
        <v>31</v>
      </c>
      <c r="D3629" s="148">
        <v>2293.42</v>
      </c>
      <c r="E3629" s="148">
        <v>134.65</v>
      </c>
      <c r="F3629" s="148">
        <v>2428.0700000000002</v>
      </c>
      <c r="G3629" s="125">
        <v>9</v>
      </c>
    </row>
    <row r="3630" spans="1:7" s="125" customFormat="1">
      <c r="A3630" s="145" t="s">
        <v>7588</v>
      </c>
      <c r="B3630" s="146" t="s">
        <v>7589</v>
      </c>
      <c r="C3630" s="147"/>
      <c r="D3630" s="148"/>
      <c r="E3630" s="148"/>
      <c r="F3630" s="148"/>
      <c r="G3630" s="125">
        <v>5</v>
      </c>
    </row>
    <row r="3631" spans="1:7" s="125" customFormat="1">
      <c r="A3631" s="145" t="s">
        <v>7590</v>
      </c>
      <c r="B3631" s="146" t="s">
        <v>7591</v>
      </c>
      <c r="C3631" s="147" t="s">
        <v>24</v>
      </c>
      <c r="D3631" s="148">
        <v>843.56</v>
      </c>
      <c r="E3631" s="148">
        <v>16.8</v>
      </c>
      <c r="F3631" s="148">
        <v>860.36</v>
      </c>
      <c r="G3631" s="125">
        <v>9</v>
      </c>
    </row>
    <row r="3632" spans="1:7" s="125" customFormat="1">
      <c r="A3632" s="145" t="s">
        <v>7592</v>
      </c>
      <c r="B3632" s="146" t="s">
        <v>7593</v>
      </c>
      <c r="C3632" s="147" t="s">
        <v>24</v>
      </c>
      <c r="D3632" s="148">
        <v>323.32</v>
      </c>
      <c r="E3632" s="148">
        <v>21</v>
      </c>
      <c r="F3632" s="148">
        <v>344.32</v>
      </c>
      <c r="G3632" s="125">
        <v>9</v>
      </c>
    </row>
    <row r="3633" spans="1:7" s="125" customFormat="1">
      <c r="A3633" s="145" t="s">
        <v>7594</v>
      </c>
      <c r="B3633" s="146" t="s">
        <v>7595</v>
      </c>
      <c r="C3633" s="147"/>
      <c r="D3633" s="148"/>
      <c r="E3633" s="148"/>
      <c r="F3633" s="148"/>
      <c r="G3633" s="125">
        <v>2</v>
      </c>
    </row>
    <row r="3634" spans="1:7" s="125" customFormat="1">
      <c r="A3634" s="145" t="s">
        <v>7596</v>
      </c>
      <c r="B3634" s="146" t="s">
        <v>7597</v>
      </c>
      <c r="C3634" s="147"/>
      <c r="D3634" s="148"/>
      <c r="E3634" s="148"/>
      <c r="F3634" s="148"/>
      <c r="G3634" s="125">
        <v>5</v>
      </c>
    </row>
    <row r="3635" spans="1:7" s="125" customFormat="1" ht="30">
      <c r="A3635" s="145" t="s">
        <v>7598</v>
      </c>
      <c r="B3635" s="146" t="s">
        <v>7599</v>
      </c>
      <c r="C3635" s="147" t="s">
        <v>24</v>
      </c>
      <c r="D3635" s="148">
        <v>1096.31</v>
      </c>
      <c r="E3635" s="148">
        <v>146.97</v>
      </c>
      <c r="F3635" s="148">
        <v>1243.28</v>
      </c>
      <c r="G3635" s="125">
        <v>9</v>
      </c>
    </row>
    <row r="3636" spans="1:7" s="125" customFormat="1">
      <c r="A3636" s="145" t="s">
        <v>7600</v>
      </c>
      <c r="B3636" s="146" t="s">
        <v>7601</v>
      </c>
      <c r="C3636" s="147" t="s">
        <v>24</v>
      </c>
      <c r="D3636" s="148">
        <v>361.54</v>
      </c>
      <c r="E3636" s="148">
        <v>146.97</v>
      </c>
      <c r="F3636" s="148">
        <v>508.51</v>
      </c>
      <c r="G3636" s="125">
        <v>9</v>
      </c>
    </row>
    <row r="3637" spans="1:7" s="125" customFormat="1">
      <c r="A3637" s="145" t="s">
        <v>7602</v>
      </c>
      <c r="B3637" s="146" t="s">
        <v>7603</v>
      </c>
      <c r="C3637" s="147" t="s">
        <v>31</v>
      </c>
      <c r="D3637" s="148">
        <v>19.07</v>
      </c>
      <c r="E3637" s="148">
        <v>4.2</v>
      </c>
      <c r="F3637" s="148">
        <v>23.27</v>
      </c>
      <c r="G3637" s="125">
        <v>9</v>
      </c>
    </row>
    <row r="3638" spans="1:7" s="125" customFormat="1" ht="30">
      <c r="A3638" s="145" t="s">
        <v>91</v>
      </c>
      <c r="B3638" s="146" t="s">
        <v>7604</v>
      </c>
      <c r="C3638" s="147" t="s">
        <v>24</v>
      </c>
      <c r="D3638" s="148">
        <v>84.91</v>
      </c>
      <c r="E3638" s="148">
        <v>12.6</v>
      </c>
      <c r="F3638" s="148">
        <v>97.51</v>
      </c>
      <c r="G3638" s="125">
        <v>9</v>
      </c>
    </row>
    <row r="3639" spans="1:7" s="125" customFormat="1">
      <c r="A3639" s="145" t="s">
        <v>7605</v>
      </c>
      <c r="B3639" s="146" t="s">
        <v>7606</v>
      </c>
      <c r="C3639" s="147" t="s">
        <v>31</v>
      </c>
      <c r="D3639" s="148">
        <v>30.58</v>
      </c>
      <c r="E3639" s="148">
        <v>4.2</v>
      </c>
      <c r="F3639" s="148">
        <v>34.78</v>
      </c>
      <c r="G3639" s="125">
        <v>9</v>
      </c>
    </row>
    <row r="3640" spans="1:7" s="125" customFormat="1">
      <c r="A3640" s="145" t="s">
        <v>7607</v>
      </c>
      <c r="B3640" s="146" t="s">
        <v>7608</v>
      </c>
      <c r="C3640" s="147" t="s">
        <v>24</v>
      </c>
      <c r="D3640" s="148">
        <v>188.95</v>
      </c>
      <c r="E3640" s="148">
        <v>4.2</v>
      </c>
      <c r="F3640" s="148">
        <v>193.15</v>
      </c>
      <c r="G3640" s="125">
        <v>9</v>
      </c>
    </row>
    <row r="3641" spans="1:7" s="125" customFormat="1" ht="45">
      <c r="A3641" s="145" t="s">
        <v>7609</v>
      </c>
      <c r="B3641" s="146" t="s">
        <v>7610</v>
      </c>
      <c r="C3641" s="147" t="s">
        <v>24</v>
      </c>
      <c r="D3641" s="148">
        <v>3805.49</v>
      </c>
      <c r="E3641" s="148">
        <v>230.7</v>
      </c>
      <c r="F3641" s="148">
        <v>4036.19</v>
      </c>
      <c r="G3641" s="125">
        <v>9</v>
      </c>
    </row>
    <row r="3642" spans="1:7" s="125" customFormat="1">
      <c r="A3642" s="145" t="s">
        <v>7611</v>
      </c>
      <c r="B3642" s="146" t="s">
        <v>7612</v>
      </c>
      <c r="C3642" s="147" t="s">
        <v>24</v>
      </c>
      <c r="D3642" s="148">
        <v>65.02</v>
      </c>
      <c r="E3642" s="148">
        <v>4.2</v>
      </c>
      <c r="F3642" s="148">
        <v>69.22</v>
      </c>
      <c r="G3642" s="125">
        <v>9</v>
      </c>
    </row>
    <row r="3643" spans="1:7" s="125" customFormat="1">
      <c r="A3643" s="145" t="s">
        <v>7613</v>
      </c>
      <c r="B3643" s="146" t="s">
        <v>7614</v>
      </c>
      <c r="C3643" s="147" t="s">
        <v>24</v>
      </c>
      <c r="D3643" s="148">
        <v>95.53</v>
      </c>
      <c r="E3643" s="148">
        <v>4.2</v>
      </c>
      <c r="F3643" s="148">
        <v>99.73</v>
      </c>
      <c r="G3643" s="125">
        <v>9</v>
      </c>
    </row>
    <row r="3644" spans="1:7" s="125" customFormat="1">
      <c r="A3644" s="145" t="s">
        <v>7615</v>
      </c>
      <c r="B3644" s="146" t="s">
        <v>7616</v>
      </c>
      <c r="C3644" s="147" t="s">
        <v>24</v>
      </c>
      <c r="D3644" s="148">
        <v>1742.72</v>
      </c>
      <c r="E3644" s="148">
        <v>53.73</v>
      </c>
      <c r="F3644" s="148">
        <v>1796.45</v>
      </c>
      <c r="G3644" s="125">
        <v>9</v>
      </c>
    </row>
    <row r="3645" spans="1:7" s="125" customFormat="1">
      <c r="A3645" s="145" t="s">
        <v>7617</v>
      </c>
      <c r="B3645" s="146" t="s">
        <v>7618</v>
      </c>
      <c r="C3645" s="147" t="s">
        <v>24</v>
      </c>
      <c r="D3645" s="148">
        <v>94.03</v>
      </c>
      <c r="E3645" s="148">
        <v>4.2</v>
      </c>
      <c r="F3645" s="148">
        <v>98.23</v>
      </c>
      <c r="G3645" s="125">
        <v>9</v>
      </c>
    </row>
    <row r="3646" spans="1:7" s="125" customFormat="1">
      <c r="A3646" s="145" t="s">
        <v>7619</v>
      </c>
      <c r="B3646" s="146" t="s">
        <v>7620</v>
      </c>
      <c r="C3646" s="147" t="s">
        <v>24</v>
      </c>
      <c r="D3646" s="148">
        <v>63.55</v>
      </c>
      <c r="E3646" s="148">
        <v>4.2</v>
      </c>
      <c r="F3646" s="148">
        <v>67.75</v>
      </c>
      <c r="G3646" s="125">
        <v>9</v>
      </c>
    </row>
    <row r="3647" spans="1:7" s="125" customFormat="1">
      <c r="A3647" s="145" t="s">
        <v>7621</v>
      </c>
      <c r="B3647" s="146" t="s">
        <v>7622</v>
      </c>
      <c r="C3647" s="147" t="s">
        <v>24</v>
      </c>
      <c r="D3647" s="148">
        <v>18.36</v>
      </c>
      <c r="E3647" s="148">
        <v>0.55000000000000004</v>
      </c>
      <c r="F3647" s="148">
        <v>18.91</v>
      </c>
      <c r="G3647" s="125">
        <v>9</v>
      </c>
    </row>
    <row r="3648" spans="1:7" s="125" customFormat="1">
      <c r="A3648" s="145" t="s">
        <v>7623</v>
      </c>
      <c r="B3648" s="146" t="s">
        <v>7624</v>
      </c>
      <c r="C3648" s="147" t="s">
        <v>24</v>
      </c>
      <c r="D3648" s="148">
        <v>268.45999999999998</v>
      </c>
      <c r="E3648" s="148">
        <v>4.2</v>
      </c>
      <c r="F3648" s="148">
        <v>272.66000000000003</v>
      </c>
      <c r="G3648" s="125">
        <v>9</v>
      </c>
    </row>
    <row r="3649" spans="1:7" s="125" customFormat="1" ht="30">
      <c r="A3649" s="145" t="s">
        <v>7625</v>
      </c>
      <c r="B3649" s="146" t="s">
        <v>7626</v>
      </c>
      <c r="C3649" s="147" t="s">
        <v>24</v>
      </c>
      <c r="D3649" s="148">
        <v>1930.08</v>
      </c>
      <c r="E3649" s="148">
        <v>218.35</v>
      </c>
      <c r="F3649" s="148">
        <v>2148.4299999999998</v>
      </c>
      <c r="G3649" s="125">
        <v>9</v>
      </c>
    </row>
    <row r="3650" spans="1:7" s="125" customFormat="1" ht="30">
      <c r="A3650" s="145" t="s">
        <v>83</v>
      </c>
      <c r="B3650" s="146" t="s">
        <v>7627</v>
      </c>
      <c r="C3650" s="147" t="s">
        <v>24</v>
      </c>
      <c r="D3650" s="148">
        <v>2310.3000000000002</v>
      </c>
      <c r="E3650" s="148">
        <v>218.35</v>
      </c>
      <c r="F3650" s="148">
        <v>2528.65</v>
      </c>
      <c r="G3650" s="125">
        <v>9</v>
      </c>
    </row>
    <row r="3651" spans="1:7" s="125" customFormat="1" ht="30">
      <c r="A3651" s="145" t="s">
        <v>210</v>
      </c>
      <c r="B3651" s="146" t="s">
        <v>7628</v>
      </c>
      <c r="C3651" s="147" t="s">
        <v>24</v>
      </c>
      <c r="D3651" s="148">
        <v>2510.1</v>
      </c>
      <c r="E3651" s="148">
        <v>674.19</v>
      </c>
      <c r="F3651" s="148">
        <v>3184.29</v>
      </c>
      <c r="G3651" s="125">
        <v>9</v>
      </c>
    </row>
    <row r="3652" spans="1:7" s="125" customFormat="1">
      <c r="A3652" s="145" t="s">
        <v>7629</v>
      </c>
      <c r="B3652" s="146" t="s">
        <v>7630</v>
      </c>
      <c r="C3652" s="147"/>
      <c r="D3652" s="148"/>
      <c r="E3652" s="148"/>
      <c r="F3652" s="148"/>
      <c r="G3652" s="125">
        <v>5</v>
      </c>
    </row>
    <row r="3653" spans="1:7" s="125" customFormat="1">
      <c r="A3653" s="145" t="s">
        <v>7631</v>
      </c>
      <c r="B3653" s="146" t="s">
        <v>7632</v>
      </c>
      <c r="C3653" s="147" t="s">
        <v>24</v>
      </c>
      <c r="D3653" s="148">
        <v>30.05</v>
      </c>
      <c r="E3653" s="148">
        <v>14.69</v>
      </c>
      <c r="F3653" s="148">
        <v>44.74</v>
      </c>
      <c r="G3653" s="125">
        <v>9</v>
      </c>
    </row>
    <row r="3654" spans="1:7" s="125" customFormat="1">
      <c r="A3654" s="145" t="s">
        <v>7633</v>
      </c>
      <c r="B3654" s="146" t="s">
        <v>7634</v>
      </c>
      <c r="C3654" s="147" t="s">
        <v>24</v>
      </c>
      <c r="D3654" s="148">
        <v>1101.3399999999999</v>
      </c>
      <c r="E3654" s="148">
        <v>21</v>
      </c>
      <c r="F3654" s="148">
        <v>1122.3399999999999</v>
      </c>
      <c r="G3654" s="125">
        <v>9</v>
      </c>
    </row>
    <row r="3655" spans="1:7" s="125" customFormat="1">
      <c r="A3655" s="145" t="s">
        <v>7635</v>
      </c>
      <c r="B3655" s="146" t="s">
        <v>7636</v>
      </c>
      <c r="C3655" s="147" t="s">
        <v>24</v>
      </c>
      <c r="D3655" s="148">
        <v>30.98</v>
      </c>
      <c r="E3655" s="148">
        <v>14.69</v>
      </c>
      <c r="F3655" s="148">
        <v>45.67</v>
      </c>
      <c r="G3655" s="125">
        <v>9</v>
      </c>
    </row>
    <row r="3656" spans="1:7" s="125" customFormat="1" ht="30">
      <c r="A3656" s="145" t="s">
        <v>7637</v>
      </c>
      <c r="B3656" s="146" t="s">
        <v>7638</v>
      </c>
      <c r="C3656" s="147" t="s">
        <v>24</v>
      </c>
      <c r="D3656" s="148">
        <v>8870.4699999999993</v>
      </c>
      <c r="E3656" s="148">
        <v>125.97</v>
      </c>
      <c r="F3656" s="148">
        <v>8996.44</v>
      </c>
      <c r="G3656" s="125">
        <v>9</v>
      </c>
    </row>
    <row r="3657" spans="1:7" s="125" customFormat="1">
      <c r="A3657" s="145" t="s">
        <v>7639</v>
      </c>
      <c r="B3657" s="146" t="s">
        <v>7640</v>
      </c>
      <c r="C3657" s="147"/>
      <c r="D3657" s="148"/>
      <c r="E3657" s="148"/>
      <c r="F3657" s="148"/>
      <c r="G3657" s="125">
        <v>5</v>
      </c>
    </row>
    <row r="3658" spans="1:7" s="125" customFormat="1">
      <c r="A3658" s="145" t="s">
        <v>7641</v>
      </c>
      <c r="B3658" s="146" t="s">
        <v>7642</v>
      </c>
      <c r="C3658" s="147" t="s">
        <v>24</v>
      </c>
      <c r="D3658" s="148">
        <v>234.86</v>
      </c>
      <c r="E3658" s="148">
        <v>33.590000000000003</v>
      </c>
      <c r="F3658" s="148">
        <v>268.45</v>
      </c>
      <c r="G3658" s="125">
        <v>9</v>
      </c>
    </row>
    <row r="3659" spans="1:7" s="125" customFormat="1">
      <c r="A3659" s="145" t="s">
        <v>7643</v>
      </c>
      <c r="B3659" s="146" t="s">
        <v>7644</v>
      </c>
      <c r="C3659" s="147" t="s">
        <v>24</v>
      </c>
      <c r="D3659" s="148">
        <v>25450.65</v>
      </c>
      <c r="E3659" s="148">
        <v>13.45</v>
      </c>
      <c r="F3659" s="148">
        <v>25464.1</v>
      </c>
      <c r="G3659" s="125">
        <v>9</v>
      </c>
    </row>
    <row r="3660" spans="1:7" s="125" customFormat="1" ht="30">
      <c r="A3660" s="145" t="s">
        <v>241</v>
      </c>
      <c r="B3660" s="146" t="s">
        <v>7645</v>
      </c>
      <c r="C3660" s="147" t="s">
        <v>24</v>
      </c>
      <c r="D3660" s="148">
        <v>321.31</v>
      </c>
      <c r="E3660" s="148">
        <v>21</v>
      </c>
      <c r="F3660" s="148">
        <v>342.31</v>
      </c>
      <c r="G3660" s="125">
        <v>9</v>
      </c>
    </row>
    <row r="3661" spans="1:7" s="125" customFormat="1" ht="30">
      <c r="A3661" s="145" t="s">
        <v>103</v>
      </c>
      <c r="B3661" s="146" t="s">
        <v>7646</v>
      </c>
      <c r="C3661" s="147" t="s">
        <v>24</v>
      </c>
      <c r="D3661" s="148">
        <v>88.27</v>
      </c>
      <c r="E3661" s="148">
        <v>21</v>
      </c>
      <c r="F3661" s="148">
        <v>109.27</v>
      </c>
      <c r="G3661" s="125">
        <v>9</v>
      </c>
    </row>
    <row r="3662" spans="1:7" s="125" customFormat="1" ht="30">
      <c r="A3662" s="145" t="s">
        <v>7647</v>
      </c>
      <c r="B3662" s="146" t="s">
        <v>7648</v>
      </c>
      <c r="C3662" s="147" t="s">
        <v>24</v>
      </c>
      <c r="D3662" s="148">
        <v>286.33999999999997</v>
      </c>
      <c r="E3662" s="148">
        <v>12.6</v>
      </c>
      <c r="F3662" s="148">
        <v>298.94</v>
      </c>
      <c r="G3662" s="125">
        <v>9</v>
      </c>
    </row>
    <row r="3663" spans="1:7" s="125" customFormat="1">
      <c r="A3663" s="145" t="s">
        <v>94</v>
      </c>
      <c r="B3663" s="146" t="s">
        <v>7649</v>
      </c>
      <c r="C3663" s="147" t="s">
        <v>24</v>
      </c>
      <c r="D3663" s="148">
        <v>75.36</v>
      </c>
      <c r="E3663" s="148">
        <v>12.6</v>
      </c>
      <c r="F3663" s="148">
        <v>87.96</v>
      </c>
      <c r="G3663" s="125">
        <v>9</v>
      </c>
    </row>
    <row r="3664" spans="1:7" s="125" customFormat="1">
      <c r="A3664" s="145" t="s">
        <v>7650</v>
      </c>
      <c r="B3664" s="146" t="s">
        <v>7651</v>
      </c>
      <c r="C3664" s="147" t="s">
        <v>24</v>
      </c>
      <c r="D3664" s="148">
        <v>164.93</v>
      </c>
      <c r="E3664" s="148">
        <v>12.6</v>
      </c>
      <c r="F3664" s="148">
        <v>177.53</v>
      </c>
      <c r="G3664" s="125">
        <v>9</v>
      </c>
    </row>
    <row r="3665" spans="1:7" s="125" customFormat="1" ht="30">
      <c r="A3665" s="145" t="s">
        <v>7652</v>
      </c>
      <c r="B3665" s="146" t="s">
        <v>7653</v>
      </c>
      <c r="C3665" s="147" t="s">
        <v>24</v>
      </c>
      <c r="D3665" s="148">
        <v>436.77</v>
      </c>
      <c r="E3665" s="148">
        <v>12.6</v>
      </c>
      <c r="F3665" s="148">
        <v>449.37</v>
      </c>
      <c r="G3665" s="125">
        <v>9</v>
      </c>
    </row>
    <row r="3666" spans="1:7" s="125" customFormat="1">
      <c r="A3666" s="145" t="s">
        <v>97</v>
      </c>
      <c r="B3666" s="146" t="s">
        <v>7654</v>
      </c>
      <c r="C3666" s="147" t="s">
        <v>24</v>
      </c>
      <c r="D3666" s="148">
        <v>301.45</v>
      </c>
      <c r="E3666" s="148">
        <v>12.6</v>
      </c>
      <c r="F3666" s="148">
        <v>314.05</v>
      </c>
      <c r="G3666" s="125">
        <v>9</v>
      </c>
    </row>
    <row r="3667" spans="1:7" s="125" customFormat="1" ht="30">
      <c r="A3667" s="145" t="s">
        <v>7655</v>
      </c>
      <c r="B3667" s="146" t="s">
        <v>7656</v>
      </c>
      <c r="C3667" s="147" t="s">
        <v>24</v>
      </c>
      <c r="D3667" s="148">
        <v>875.37</v>
      </c>
      <c r="E3667" s="148">
        <v>13.45</v>
      </c>
      <c r="F3667" s="148">
        <v>888.82</v>
      </c>
      <c r="G3667" s="125">
        <v>9</v>
      </c>
    </row>
    <row r="3668" spans="1:7" s="125" customFormat="1" ht="30">
      <c r="A3668" s="145" t="s">
        <v>7657</v>
      </c>
      <c r="B3668" s="146" t="s">
        <v>7658</v>
      </c>
      <c r="C3668" s="147" t="s">
        <v>24</v>
      </c>
      <c r="D3668" s="148">
        <v>270.14</v>
      </c>
      <c r="E3668" s="148">
        <v>13.45</v>
      </c>
      <c r="F3668" s="148">
        <v>283.58999999999997</v>
      </c>
      <c r="G3668" s="125">
        <v>9</v>
      </c>
    </row>
    <row r="3669" spans="1:7" s="125" customFormat="1" ht="30">
      <c r="A3669" s="145" t="s">
        <v>100</v>
      </c>
      <c r="B3669" s="146" t="s">
        <v>7659</v>
      </c>
      <c r="C3669" s="147" t="s">
        <v>24</v>
      </c>
      <c r="D3669" s="148">
        <v>759.57</v>
      </c>
      <c r="E3669" s="148">
        <v>13.45</v>
      </c>
      <c r="F3669" s="148">
        <v>773.02</v>
      </c>
      <c r="G3669" s="125">
        <v>9</v>
      </c>
    </row>
    <row r="3670" spans="1:7" s="125" customFormat="1">
      <c r="A3670" s="145" t="s">
        <v>7660</v>
      </c>
      <c r="B3670" s="146" t="s">
        <v>7661</v>
      </c>
      <c r="C3670" s="147" t="s">
        <v>24</v>
      </c>
      <c r="D3670" s="148">
        <v>48.36</v>
      </c>
      <c r="E3670" s="148">
        <v>12.6</v>
      </c>
      <c r="F3670" s="148">
        <v>60.96</v>
      </c>
      <c r="G3670" s="125">
        <v>9</v>
      </c>
    </row>
    <row r="3671" spans="1:7" s="125" customFormat="1" ht="45">
      <c r="A3671" s="145" t="s">
        <v>7662</v>
      </c>
      <c r="B3671" s="146" t="s">
        <v>7663</v>
      </c>
      <c r="C3671" s="147" t="s">
        <v>24</v>
      </c>
      <c r="D3671" s="148">
        <v>282.57</v>
      </c>
      <c r="E3671" s="148">
        <v>13.45</v>
      </c>
      <c r="F3671" s="148">
        <v>296.02</v>
      </c>
      <c r="G3671" s="125">
        <v>9</v>
      </c>
    </row>
    <row r="3672" spans="1:7" s="125" customFormat="1">
      <c r="A3672" s="145" t="s">
        <v>7664</v>
      </c>
      <c r="B3672" s="146" t="s">
        <v>7665</v>
      </c>
      <c r="C3672" s="147" t="s">
        <v>24</v>
      </c>
      <c r="D3672" s="148">
        <v>117.74</v>
      </c>
      <c r="E3672" s="148">
        <v>46.19</v>
      </c>
      <c r="F3672" s="148">
        <v>163.93</v>
      </c>
      <c r="G3672" s="125">
        <v>9</v>
      </c>
    </row>
    <row r="3673" spans="1:7" s="125" customFormat="1">
      <c r="A3673" s="145" t="s">
        <v>7666</v>
      </c>
      <c r="B3673" s="146" t="s">
        <v>7667</v>
      </c>
      <c r="C3673" s="147" t="s">
        <v>24</v>
      </c>
      <c r="D3673" s="148">
        <v>201.41</v>
      </c>
      <c r="E3673" s="148">
        <v>41.99</v>
      </c>
      <c r="F3673" s="148">
        <v>243.4</v>
      </c>
      <c r="G3673" s="125">
        <v>9</v>
      </c>
    </row>
    <row r="3674" spans="1:7" s="125" customFormat="1" ht="30">
      <c r="A3674" s="145" t="s">
        <v>7668</v>
      </c>
      <c r="B3674" s="146" t="s">
        <v>7669</v>
      </c>
      <c r="C3674" s="147" t="s">
        <v>24</v>
      </c>
      <c r="D3674" s="148">
        <v>1206.23</v>
      </c>
      <c r="E3674" s="148">
        <v>12.6</v>
      </c>
      <c r="F3674" s="148">
        <v>1218.83</v>
      </c>
      <c r="G3674" s="125">
        <v>9</v>
      </c>
    </row>
    <row r="3675" spans="1:7" s="125" customFormat="1">
      <c r="A3675" s="145" t="s">
        <v>7670</v>
      </c>
      <c r="B3675" s="146" t="s">
        <v>7671</v>
      </c>
      <c r="C3675" s="147" t="s">
        <v>24</v>
      </c>
      <c r="D3675" s="148">
        <v>189.58</v>
      </c>
      <c r="E3675" s="148">
        <v>12.6</v>
      </c>
      <c r="F3675" s="148">
        <v>202.18</v>
      </c>
      <c r="G3675" s="125">
        <v>9</v>
      </c>
    </row>
    <row r="3676" spans="1:7" s="125" customFormat="1">
      <c r="A3676" s="145" t="s">
        <v>7672</v>
      </c>
      <c r="B3676" s="146" t="s">
        <v>7673</v>
      </c>
      <c r="C3676" s="147" t="s">
        <v>24</v>
      </c>
      <c r="D3676" s="148">
        <v>183.34</v>
      </c>
      <c r="E3676" s="148">
        <v>21</v>
      </c>
      <c r="F3676" s="148">
        <v>204.34</v>
      </c>
      <c r="G3676" s="125">
        <v>9</v>
      </c>
    </row>
    <row r="3677" spans="1:7" s="125" customFormat="1">
      <c r="A3677" s="145" t="s">
        <v>7674</v>
      </c>
      <c r="B3677" s="146" t="s">
        <v>7675</v>
      </c>
      <c r="C3677" s="147" t="s">
        <v>24</v>
      </c>
      <c r="D3677" s="148">
        <v>519.58000000000004</v>
      </c>
      <c r="E3677" s="148">
        <v>12.6</v>
      </c>
      <c r="F3677" s="148">
        <v>532.17999999999995</v>
      </c>
      <c r="G3677" s="125">
        <v>9</v>
      </c>
    </row>
    <row r="3678" spans="1:7" s="125" customFormat="1">
      <c r="A3678" s="145" t="s">
        <v>7676</v>
      </c>
      <c r="B3678" s="146" t="s">
        <v>7677</v>
      </c>
      <c r="C3678" s="147" t="s">
        <v>24</v>
      </c>
      <c r="D3678" s="148">
        <v>373.03</v>
      </c>
      <c r="E3678" s="148">
        <v>10.5</v>
      </c>
      <c r="F3678" s="148">
        <v>383.53</v>
      </c>
      <c r="G3678" s="125">
        <v>9</v>
      </c>
    </row>
    <row r="3679" spans="1:7" s="125" customFormat="1">
      <c r="A3679" s="145" t="s">
        <v>7678</v>
      </c>
      <c r="B3679" s="146" t="s">
        <v>7679</v>
      </c>
      <c r="C3679" s="147" t="s">
        <v>24</v>
      </c>
      <c r="D3679" s="148">
        <v>168.68</v>
      </c>
      <c r="E3679" s="148">
        <v>10.5</v>
      </c>
      <c r="F3679" s="148">
        <v>179.18</v>
      </c>
      <c r="G3679" s="125">
        <v>9</v>
      </c>
    </row>
    <row r="3680" spans="1:7" s="125" customFormat="1">
      <c r="A3680" s="145" t="s">
        <v>7680</v>
      </c>
      <c r="B3680" s="146" t="s">
        <v>7681</v>
      </c>
      <c r="C3680" s="147"/>
      <c r="D3680" s="148"/>
      <c r="E3680" s="148"/>
      <c r="F3680" s="148"/>
      <c r="G3680" s="125">
        <v>5</v>
      </c>
    </row>
    <row r="3681" spans="1:7" s="125" customFormat="1">
      <c r="A3681" s="145" t="s">
        <v>7682</v>
      </c>
      <c r="B3681" s="146" t="s">
        <v>7683</v>
      </c>
      <c r="C3681" s="147" t="s">
        <v>24</v>
      </c>
      <c r="D3681" s="148">
        <v>1300.02</v>
      </c>
      <c r="E3681" s="148">
        <v>17.670000000000002</v>
      </c>
      <c r="F3681" s="148">
        <v>1317.69</v>
      </c>
      <c r="G3681" s="125">
        <v>9</v>
      </c>
    </row>
    <row r="3682" spans="1:7" s="125" customFormat="1">
      <c r="A3682" s="145" t="s">
        <v>7684</v>
      </c>
      <c r="B3682" s="146" t="s">
        <v>7685</v>
      </c>
      <c r="C3682" s="147" t="s">
        <v>24</v>
      </c>
      <c r="D3682" s="148">
        <v>5467.71</v>
      </c>
      <c r="E3682" s="148">
        <v>17.670000000000002</v>
      </c>
      <c r="F3682" s="148">
        <v>5485.38</v>
      </c>
      <c r="G3682" s="125">
        <v>9</v>
      </c>
    </row>
    <row r="3683" spans="1:7" s="125" customFormat="1">
      <c r="A3683" s="145" t="s">
        <v>7686</v>
      </c>
      <c r="B3683" s="146" t="s">
        <v>7687</v>
      </c>
      <c r="C3683" s="147" t="s">
        <v>24</v>
      </c>
      <c r="D3683" s="148">
        <v>161.19999999999999</v>
      </c>
      <c r="E3683" s="148">
        <v>17.670000000000002</v>
      </c>
      <c r="F3683" s="148">
        <v>178.87</v>
      </c>
      <c r="G3683" s="125">
        <v>9</v>
      </c>
    </row>
    <row r="3684" spans="1:7" s="125" customFormat="1">
      <c r="A3684" s="145" t="s">
        <v>137</v>
      </c>
      <c r="B3684" s="146" t="s">
        <v>7688</v>
      </c>
      <c r="C3684" s="147" t="s">
        <v>24</v>
      </c>
      <c r="D3684" s="148">
        <v>214.16</v>
      </c>
      <c r="E3684" s="148">
        <v>17.670000000000002</v>
      </c>
      <c r="F3684" s="148">
        <v>231.83</v>
      </c>
      <c r="G3684" s="125">
        <v>9</v>
      </c>
    </row>
    <row r="3685" spans="1:7" s="125" customFormat="1">
      <c r="A3685" s="145" t="s">
        <v>7689</v>
      </c>
      <c r="B3685" s="146" t="s">
        <v>7690</v>
      </c>
      <c r="C3685" s="147" t="s">
        <v>24</v>
      </c>
      <c r="D3685" s="148">
        <v>262.47000000000003</v>
      </c>
      <c r="E3685" s="148">
        <v>17.670000000000002</v>
      </c>
      <c r="F3685" s="148">
        <v>280.14</v>
      </c>
      <c r="G3685" s="125">
        <v>9</v>
      </c>
    </row>
    <row r="3686" spans="1:7" s="125" customFormat="1">
      <c r="A3686" s="145" t="s">
        <v>7691</v>
      </c>
      <c r="B3686" s="146" t="s">
        <v>7692</v>
      </c>
      <c r="C3686" s="147" t="s">
        <v>24</v>
      </c>
      <c r="D3686" s="148">
        <v>1291.58</v>
      </c>
      <c r="E3686" s="148"/>
      <c r="F3686" s="148">
        <v>1291.58</v>
      </c>
      <c r="G3686" s="125">
        <v>9</v>
      </c>
    </row>
    <row r="3687" spans="1:7" s="125" customFormat="1">
      <c r="A3687" s="145" t="s">
        <v>140</v>
      </c>
      <c r="B3687" s="146" t="s">
        <v>7693</v>
      </c>
      <c r="C3687" s="147" t="s">
        <v>24</v>
      </c>
      <c r="D3687" s="148">
        <v>160.96</v>
      </c>
      <c r="E3687" s="148">
        <v>17.670000000000002</v>
      </c>
      <c r="F3687" s="148">
        <v>178.63</v>
      </c>
      <c r="G3687" s="125">
        <v>9</v>
      </c>
    </row>
    <row r="3688" spans="1:7" s="125" customFormat="1">
      <c r="A3688" s="145" t="s">
        <v>7694</v>
      </c>
      <c r="B3688" s="146" t="s">
        <v>7695</v>
      </c>
      <c r="C3688" s="147" t="s">
        <v>24</v>
      </c>
      <c r="D3688" s="148">
        <v>191.78</v>
      </c>
      <c r="E3688" s="148">
        <v>17.670000000000002</v>
      </c>
      <c r="F3688" s="148">
        <v>209.45</v>
      </c>
      <c r="G3688" s="125">
        <v>9</v>
      </c>
    </row>
    <row r="3689" spans="1:7" s="125" customFormat="1">
      <c r="A3689" s="145" t="s">
        <v>7696</v>
      </c>
      <c r="B3689" s="146" t="s">
        <v>7697</v>
      </c>
      <c r="C3689" s="147" t="s">
        <v>24</v>
      </c>
      <c r="D3689" s="148">
        <v>219.28</v>
      </c>
      <c r="E3689" s="148">
        <v>17.670000000000002</v>
      </c>
      <c r="F3689" s="148">
        <v>236.95</v>
      </c>
      <c r="G3689" s="125">
        <v>9</v>
      </c>
    </row>
    <row r="3690" spans="1:7" s="125" customFormat="1">
      <c r="A3690" s="145" t="s">
        <v>226</v>
      </c>
      <c r="B3690" s="146" t="s">
        <v>7698</v>
      </c>
      <c r="C3690" s="147" t="s">
        <v>24</v>
      </c>
      <c r="D3690" s="148">
        <v>531.44000000000005</v>
      </c>
      <c r="E3690" s="148">
        <v>17.670000000000002</v>
      </c>
      <c r="F3690" s="148">
        <v>549.11</v>
      </c>
      <c r="G3690" s="125">
        <v>9</v>
      </c>
    </row>
    <row r="3691" spans="1:7" s="125" customFormat="1">
      <c r="A3691" s="145" t="s">
        <v>7699</v>
      </c>
      <c r="B3691" s="146" t="s">
        <v>7700</v>
      </c>
      <c r="C3691" s="147" t="s">
        <v>24</v>
      </c>
      <c r="D3691" s="148">
        <v>193.56</v>
      </c>
      <c r="E3691" s="148">
        <v>1.68</v>
      </c>
      <c r="F3691" s="148">
        <v>195.24</v>
      </c>
      <c r="G3691" s="125">
        <v>9</v>
      </c>
    </row>
    <row r="3692" spans="1:7" s="125" customFormat="1">
      <c r="A3692" s="145" t="s">
        <v>7701</v>
      </c>
      <c r="B3692" s="146" t="s">
        <v>7702</v>
      </c>
      <c r="C3692" s="147" t="s">
        <v>24</v>
      </c>
      <c r="D3692" s="148">
        <v>262.27</v>
      </c>
      <c r="E3692" s="148">
        <v>1.68</v>
      </c>
      <c r="F3692" s="148">
        <v>263.95</v>
      </c>
      <c r="G3692" s="125">
        <v>9</v>
      </c>
    </row>
    <row r="3693" spans="1:7" s="125" customFormat="1">
      <c r="A3693" s="145" t="s">
        <v>7703</v>
      </c>
      <c r="B3693" s="146" t="s">
        <v>7704</v>
      </c>
      <c r="C3693" s="147"/>
      <c r="D3693" s="148"/>
      <c r="E3693" s="148"/>
      <c r="F3693" s="148"/>
      <c r="G3693" s="125">
        <v>5</v>
      </c>
    </row>
    <row r="3694" spans="1:7" s="125" customFormat="1">
      <c r="A3694" s="145" t="s">
        <v>147</v>
      </c>
      <c r="B3694" s="146" t="s">
        <v>7705</v>
      </c>
      <c r="C3694" s="147" t="s">
        <v>149</v>
      </c>
      <c r="D3694" s="148">
        <v>3.18</v>
      </c>
      <c r="E3694" s="148"/>
      <c r="F3694" s="148">
        <v>3.18</v>
      </c>
      <c r="G3694" s="125">
        <v>9</v>
      </c>
    </row>
    <row r="3695" spans="1:7" s="125" customFormat="1">
      <c r="A3695" s="145" t="s">
        <v>7706</v>
      </c>
      <c r="B3695" s="146" t="s">
        <v>7707</v>
      </c>
      <c r="C3695" s="147" t="s">
        <v>145</v>
      </c>
      <c r="D3695" s="148">
        <v>12.16</v>
      </c>
      <c r="E3695" s="148"/>
      <c r="F3695" s="148">
        <v>12.16</v>
      </c>
      <c r="G3695" s="125">
        <v>9</v>
      </c>
    </row>
    <row r="3696" spans="1:7" s="125" customFormat="1">
      <c r="A3696" s="145" t="s">
        <v>143</v>
      </c>
      <c r="B3696" s="146" t="s">
        <v>7708</v>
      </c>
      <c r="C3696" s="147" t="s">
        <v>145</v>
      </c>
      <c r="D3696" s="148">
        <v>9.48</v>
      </c>
      <c r="E3696" s="148"/>
      <c r="F3696" s="148">
        <v>9.48</v>
      </c>
      <c r="G3696" s="125">
        <v>9</v>
      </c>
    </row>
    <row r="3697" spans="1:7" s="125" customFormat="1" ht="30">
      <c r="A3697" s="145" t="s">
        <v>7709</v>
      </c>
      <c r="B3697" s="146" t="s">
        <v>7710</v>
      </c>
      <c r="C3697" s="147" t="s">
        <v>24</v>
      </c>
      <c r="D3697" s="148">
        <v>40.130000000000003</v>
      </c>
      <c r="E3697" s="148"/>
      <c r="F3697" s="148">
        <v>40.130000000000003</v>
      </c>
      <c r="G3697" s="125">
        <v>9</v>
      </c>
    </row>
    <row r="3698" spans="1:7" s="125" customFormat="1" ht="30">
      <c r="A3698" s="145" t="s">
        <v>7711</v>
      </c>
      <c r="B3698" s="146" t="s">
        <v>7712</v>
      </c>
      <c r="C3698" s="147" t="s">
        <v>24</v>
      </c>
      <c r="D3698" s="148">
        <v>18.78</v>
      </c>
      <c r="E3698" s="148"/>
      <c r="F3698" s="148">
        <v>18.78</v>
      </c>
      <c r="G3698" s="125">
        <v>9</v>
      </c>
    </row>
    <row r="3699" spans="1:7" s="125" customFormat="1">
      <c r="A3699" s="145" t="s">
        <v>7713</v>
      </c>
      <c r="B3699" s="146" t="s">
        <v>7714</v>
      </c>
      <c r="C3699" s="147" t="s">
        <v>24</v>
      </c>
      <c r="D3699" s="148">
        <v>7.0000000000000007E-2</v>
      </c>
      <c r="E3699" s="148">
        <v>14.69</v>
      </c>
      <c r="F3699" s="148">
        <v>14.76</v>
      </c>
      <c r="G3699" s="125">
        <v>9</v>
      </c>
    </row>
    <row r="3700" spans="1:7" s="125" customFormat="1">
      <c r="A3700" s="145" t="s">
        <v>7715</v>
      </c>
      <c r="B3700" s="146" t="s">
        <v>7716</v>
      </c>
      <c r="C3700" s="147"/>
      <c r="D3700" s="148"/>
      <c r="E3700" s="148"/>
      <c r="F3700" s="148"/>
      <c r="G3700" s="125">
        <v>2</v>
      </c>
    </row>
    <row r="3701" spans="1:7" s="125" customFormat="1">
      <c r="A3701" s="145" t="s">
        <v>7717</v>
      </c>
      <c r="B3701" s="146" t="s">
        <v>7718</v>
      </c>
      <c r="C3701" s="147"/>
      <c r="D3701" s="148"/>
      <c r="E3701" s="148"/>
      <c r="F3701" s="148"/>
      <c r="G3701" s="125">
        <v>5</v>
      </c>
    </row>
    <row r="3702" spans="1:7" s="125" customFormat="1" ht="30">
      <c r="A3702" s="145" t="s">
        <v>7719</v>
      </c>
      <c r="B3702" s="146" t="s">
        <v>7720</v>
      </c>
      <c r="C3702" s="147" t="s">
        <v>216</v>
      </c>
      <c r="D3702" s="148">
        <v>3.45</v>
      </c>
      <c r="E3702" s="148">
        <v>0.13</v>
      </c>
      <c r="F3702" s="148">
        <v>3.58</v>
      </c>
      <c r="G3702" s="125">
        <v>9</v>
      </c>
    </row>
    <row r="3703" spans="1:7" s="125" customFormat="1" ht="30">
      <c r="A3703" s="145" t="s">
        <v>7721</v>
      </c>
      <c r="B3703" s="146" t="s">
        <v>7722</v>
      </c>
      <c r="C3703" s="147" t="s">
        <v>216</v>
      </c>
      <c r="D3703" s="148">
        <v>25.25</v>
      </c>
      <c r="E3703" s="148">
        <v>0.27</v>
      </c>
      <c r="F3703" s="148">
        <v>25.52</v>
      </c>
      <c r="G3703" s="125">
        <v>9</v>
      </c>
    </row>
    <row r="3704" spans="1:7" s="125" customFormat="1">
      <c r="A3704" s="145" t="s">
        <v>7723</v>
      </c>
      <c r="B3704" s="146" t="s">
        <v>7724</v>
      </c>
      <c r="C3704" s="147" t="s">
        <v>521</v>
      </c>
      <c r="D3704" s="148">
        <v>22.64</v>
      </c>
      <c r="E3704" s="148">
        <v>0.54</v>
      </c>
      <c r="F3704" s="148">
        <v>23.18</v>
      </c>
      <c r="G3704" s="125">
        <v>9</v>
      </c>
    </row>
    <row r="3705" spans="1:7" s="125" customFormat="1">
      <c r="A3705" s="145" t="s">
        <v>7725</v>
      </c>
      <c r="B3705" s="146" t="s">
        <v>7726</v>
      </c>
      <c r="C3705" s="147" t="s">
        <v>521</v>
      </c>
      <c r="D3705" s="148">
        <v>243.96</v>
      </c>
      <c r="E3705" s="148">
        <v>25.13</v>
      </c>
      <c r="F3705" s="148">
        <v>269.08999999999997</v>
      </c>
      <c r="G3705" s="125">
        <v>9</v>
      </c>
    </row>
    <row r="3706" spans="1:7" s="125" customFormat="1">
      <c r="A3706" s="145" t="s">
        <v>7727</v>
      </c>
      <c r="B3706" s="146" t="s">
        <v>7728</v>
      </c>
      <c r="C3706" s="147" t="s">
        <v>521</v>
      </c>
      <c r="D3706" s="148">
        <v>182.84</v>
      </c>
      <c r="E3706" s="148">
        <v>16.75</v>
      </c>
      <c r="F3706" s="148">
        <v>199.59</v>
      </c>
      <c r="G3706" s="125">
        <v>9</v>
      </c>
    </row>
    <row r="3707" spans="1:7" s="125" customFormat="1">
      <c r="A3707" s="145" t="s">
        <v>7729</v>
      </c>
      <c r="B3707" s="146" t="s">
        <v>7730</v>
      </c>
      <c r="C3707" s="147" t="s">
        <v>521</v>
      </c>
      <c r="D3707" s="148">
        <v>158.08000000000001</v>
      </c>
      <c r="E3707" s="148">
        <v>2.58</v>
      </c>
      <c r="F3707" s="148">
        <v>160.66</v>
      </c>
      <c r="G3707" s="125">
        <v>9</v>
      </c>
    </row>
    <row r="3708" spans="1:7" s="125" customFormat="1">
      <c r="A3708" s="145" t="s">
        <v>7731</v>
      </c>
      <c r="B3708" s="146" t="s">
        <v>7732</v>
      </c>
      <c r="C3708" s="147" t="s">
        <v>521</v>
      </c>
      <c r="D3708" s="148">
        <v>957.54</v>
      </c>
      <c r="E3708" s="148">
        <v>12.56</v>
      </c>
      <c r="F3708" s="148">
        <v>970.1</v>
      </c>
      <c r="G3708" s="125">
        <v>9</v>
      </c>
    </row>
    <row r="3709" spans="1:7" s="125" customFormat="1" ht="30">
      <c r="A3709" s="145" t="s">
        <v>7733</v>
      </c>
      <c r="B3709" s="146" t="s">
        <v>7734</v>
      </c>
      <c r="C3709" s="147" t="s">
        <v>521</v>
      </c>
      <c r="D3709" s="148">
        <v>255.49</v>
      </c>
      <c r="E3709" s="148"/>
      <c r="F3709" s="148">
        <v>255.49</v>
      </c>
      <c r="G3709" s="125">
        <v>9</v>
      </c>
    </row>
    <row r="3710" spans="1:7" s="125" customFormat="1" ht="30">
      <c r="A3710" s="145" t="s">
        <v>7735</v>
      </c>
      <c r="B3710" s="146" t="s">
        <v>7736</v>
      </c>
      <c r="C3710" s="147" t="s">
        <v>216</v>
      </c>
      <c r="D3710" s="148">
        <v>20.96</v>
      </c>
      <c r="E3710" s="148">
        <v>0.38</v>
      </c>
      <c r="F3710" s="148">
        <v>21.34</v>
      </c>
      <c r="G3710" s="125">
        <v>9</v>
      </c>
    </row>
    <row r="3711" spans="1:7" s="125" customFormat="1">
      <c r="A3711" s="145" t="s">
        <v>7737</v>
      </c>
      <c r="B3711" s="146" t="s">
        <v>7738</v>
      </c>
      <c r="C3711" s="147" t="s">
        <v>216</v>
      </c>
      <c r="D3711" s="148"/>
      <c r="E3711" s="148">
        <v>0.67</v>
      </c>
      <c r="F3711" s="148">
        <v>0.67</v>
      </c>
      <c r="G3711" s="125">
        <v>9</v>
      </c>
    </row>
    <row r="3712" spans="1:7" s="125" customFormat="1">
      <c r="A3712" s="145" t="s">
        <v>7739</v>
      </c>
      <c r="B3712" s="146" t="s">
        <v>7740</v>
      </c>
      <c r="C3712" s="147"/>
      <c r="D3712" s="148"/>
      <c r="E3712" s="148"/>
      <c r="F3712" s="148"/>
      <c r="G3712" s="125">
        <v>5</v>
      </c>
    </row>
    <row r="3713" spans="1:7" s="125" customFormat="1" ht="30">
      <c r="A3713" s="145" t="s">
        <v>7741</v>
      </c>
      <c r="B3713" s="146" t="s">
        <v>7742</v>
      </c>
      <c r="C3713" s="147" t="s">
        <v>521</v>
      </c>
      <c r="D3713" s="148">
        <v>100.19</v>
      </c>
      <c r="E3713" s="148">
        <v>10.72</v>
      </c>
      <c r="F3713" s="148">
        <v>110.91</v>
      </c>
      <c r="G3713" s="125">
        <v>9</v>
      </c>
    </row>
    <row r="3714" spans="1:7" s="125" customFormat="1">
      <c r="A3714" s="145" t="s">
        <v>7743</v>
      </c>
      <c r="B3714" s="146" t="s">
        <v>7744</v>
      </c>
      <c r="C3714" s="147"/>
      <c r="D3714" s="148"/>
      <c r="E3714" s="148"/>
      <c r="F3714" s="148"/>
      <c r="G3714" s="125">
        <v>5</v>
      </c>
    </row>
    <row r="3715" spans="1:7" s="125" customFormat="1">
      <c r="A3715" s="145" t="s">
        <v>7745</v>
      </c>
      <c r="B3715" s="146" t="s">
        <v>7746</v>
      </c>
      <c r="C3715" s="147" t="s">
        <v>521</v>
      </c>
      <c r="D3715" s="148">
        <v>1372.61</v>
      </c>
      <c r="E3715" s="148">
        <v>13.96</v>
      </c>
      <c r="F3715" s="148">
        <v>1386.57</v>
      </c>
      <c r="G3715" s="125">
        <v>9</v>
      </c>
    </row>
    <row r="3716" spans="1:7" s="125" customFormat="1" ht="30">
      <c r="A3716" s="145" t="s">
        <v>7747</v>
      </c>
      <c r="B3716" s="146" t="s">
        <v>7748</v>
      </c>
      <c r="C3716" s="147" t="s">
        <v>521</v>
      </c>
      <c r="D3716" s="148">
        <v>1543.32</v>
      </c>
      <c r="E3716" s="148">
        <v>13.96</v>
      </c>
      <c r="F3716" s="148">
        <v>1557.28</v>
      </c>
      <c r="G3716" s="125">
        <v>9</v>
      </c>
    </row>
    <row r="3717" spans="1:7" s="125" customFormat="1" ht="30">
      <c r="A3717" s="145" t="s">
        <v>7749</v>
      </c>
      <c r="B3717" s="146" t="s">
        <v>7750</v>
      </c>
      <c r="C3717" s="147" t="s">
        <v>521</v>
      </c>
      <c r="D3717" s="148">
        <v>1424.17</v>
      </c>
      <c r="E3717" s="148">
        <v>13.96</v>
      </c>
      <c r="F3717" s="148">
        <v>1438.13</v>
      </c>
      <c r="G3717" s="125">
        <v>9</v>
      </c>
    </row>
    <row r="3718" spans="1:7" s="125" customFormat="1">
      <c r="A3718" s="145" t="s">
        <v>7751</v>
      </c>
      <c r="B3718" s="146" t="s">
        <v>7752</v>
      </c>
      <c r="C3718" s="147" t="s">
        <v>216</v>
      </c>
      <c r="D3718" s="148">
        <v>7.41</v>
      </c>
      <c r="E3718" s="148">
        <v>0.08</v>
      </c>
      <c r="F3718" s="148">
        <v>7.49</v>
      </c>
      <c r="G3718" s="125">
        <v>9</v>
      </c>
    </row>
    <row r="3719" spans="1:7" s="125" customFormat="1">
      <c r="A3719" s="145" t="s">
        <v>7753</v>
      </c>
      <c r="B3719" s="146" t="s">
        <v>7754</v>
      </c>
      <c r="C3719" s="147" t="s">
        <v>216</v>
      </c>
      <c r="D3719" s="148">
        <v>15.19</v>
      </c>
      <c r="E3719" s="148">
        <v>0.1</v>
      </c>
      <c r="F3719" s="148">
        <v>15.29</v>
      </c>
      <c r="G3719" s="125">
        <v>9</v>
      </c>
    </row>
    <row r="3720" spans="1:7" s="125" customFormat="1">
      <c r="A3720" s="145" t="s">
        <v>7755</v>
      </c>
      <c r="B3720" s="146" t="s">
        <v>7756</v>
      </c>
      <c r="C3720" s="147" t="s">
        <v>521</v>
      </c>
      <c r="D3720" s="148">
        <v>1256.7</v>
      </c>
      <c r="E3720" s="148">
        <v>13.96</v>
      </c>
      <c r="F3720" s="148">
        <v>1270.6600000000001</v>
      </c>
      <c r="G3720" s="125">
        <v>9</v>
      </c>
    </row>
    <row r="3721" spans="1:7" s="125" customFormat="1">
      <c r="A3721" s="145" t="s">
        <v>7757</v>
      </c>
      <c r="B3721" s="146" t="s">
        <v>7758</v>
      </c>
      <c r="C3721" s="147" t="s">
        <v>521</v>
      </c>
      <c r="D3721" s="148">
        <v>1273.83</v>
      </c>
      <c r="E3721" s="148">
        <v>33.5</v>
      </c>
      <c r="F3721" s="148">
        <v>1307.33</v>
      </c>
      <c r="G3721" s="125">
        <v>9</v>
      </c>
    </row>
    <row r="3722" spans="1:7" s="125" customFormat="1">
      <c r="A3722" s="145" t="s">
        <v>7759</v>
      </c>
      <c r="B3722" s="146" t="s">
        <v>7760</v>
      </c>
      <c r="C3722" s="147"/>
      <c r="D3722" s="148"/>
      <c r="E3722" s="148"/>
      <c r="F3722" s="148"/>
      <c r="G3722" s="125">
        <v>5</v>
      </c>
    </row>
    <row r="3723" spans="1:7" s="125" customFormat="1">
      <c r="A3723" s="145" t="s">
        <v>7761</v>
      </c>
      <c r="B3723" s="146" t="s">
        <v>7762</v>
      </c>
      <c r="C3723" s="147" t="s">
        <v>216</v>
      </c>
      <c r="D3723" s="148">
        <v>190.45</v>
      </c>
      <c r="E3723" s="148">
        <v>21.4</v>
      </c>
      <c r="F3723" s="148">
        <v>211.85</v>
      </c>
      <c r="G3723" s="125">
        <v>9</v>
      </c>
    </row>
    <row r="3724" spans="1:7" s="125" customFormat="1">
      <c r="A3724" s="145" t="s">
        <v>7763</v>
      </c>
      <c r="B3724" s="146" t="s">
        <v>7764</v>
      </c>
      <c r="C3724" s="147" t="s">
        <v>216</v>
      </c>
      <c r="D3724" s="148">
        <v>18.21</v>
      </c>
      <c r="E3724" s="148">
        <v>1.68</v>
      </c>
      <c r="F3724" s="148">
        <v>19.89</v>
      </c>
      <c r="G3724" s="125">
        <v>9</v>
      </c>
    </row>
    <row r="3725" spans="1:7" s="125" customFormat="1" ht="30">
      <c r="A3725" s="145" t="s">
        <v>7765</v>
      </c>
      <c r="B3725" s="146" t="s">
        <v>7766</v>
      </c>
      <c r="C3725" s="147" t="s">
        <v>216</v>
      </c>
      <c r="D3725" s="148">
        <v>9.06</v>
      </c>
      <c r="E3725" s="148">
        <v>5.19</v>
      </c>
      <c r="F3725" s="148">
        <v>14.25</v>
      </c>
      <c r="G3725" s="125">
        <v>9</v>
      </c>
    </row>
    <row r="3726" spans="1:7" s="125" customFormat="1">
      <c r="A3726" s="145" t="s">
        <v>7767</v>
      </c>
      <c r="B3726" s="146" t="s">
        <v>7768</v>
      </c>
      <c r="C3726" s="147" t="s">
        <v>216</v>
      </c>
      <c r="D3726" s="148">
        <v>52.96</v>
      </c>
      <c r="E3726" s="148">
        <v>4.1900000000000004</v>
      </c>
      <c r="F3726" s="148">
        <v>57.15</v>
      </c>
      <c r="G3726" s="125">
        <v>9</v>
      </c>
    </row>
    <row r="3727" spans="1:7" s="125" customFormat="1" ht="45">
      <c r="A3727" s="145" t="s">
        <v>7769</v>
      </c>
      <c r="B3727" s="146" t="s">
        <v>7770</v>
      </c>
      <c r="C3727" s="147" t="s">
        <v>216</v>
      </c>
      <c r="D3727" s="148">
        <v>66.69</v>
      </c>
      <c r="E3727" s="148">
        <v>16.16</v>
      </c>
      <c r="F3727" s="148">
        <v>82.85</v>
      </c>
      <c r="G3727" s="125">
        <v>9</v>
      </c>
    </row>
    <row r="3728" spans="1:7" s="125" customFormat="1" ht="45">
      <c r="A3728" s="145" t="s">
        <v>7771</v>
      </c>
      <c r="B3728" s="146" t="s">
        <v>7772</v>
      </c>
      <c r="C3728" s="147" t="s">
        <v>216</v>
      </c>
      <c r="D3728" s="148">
        <v>61.35</v>
      </c>
      <c r="E3728" s="148">
        <v>16.16</v>
      </c>
      <c r="F3728" s="148">
        <v>77.510000000000005</v>
      </c>
      <c r="G3728" s="125">
        <v>9</v>
      </c>
    </row>
    <row r="3729" spans="1:7" s="125" customFormat="1" ht="30">
      <c r="A3729" s="145" t="s">
        <v>7773</v>
      </c>
      <c r="B3729" s="146" t="s">
        <v>7774</v>
      </c>
      <c r="C3729" s="147" t="s">
        <v>216</v>
      </c>
      <c r="D3729" s="148">
        <v>75.239999999999995</v>
      </c>
      <c r="E3729" s="148">
        <v>21.54</v>
      </c>
      <c r="F3729" s="148">
        <v>96.78</v>
      </c>
      <c r="G3729" s="125">
        <v>9</v>
      </c>
    </row>
    <row r="3730" spans="1:7" s="125" customFormat="1" ht="30">
      <c r="A3730" s="145" t="s">
        <v>7775</v>
      </c>
      <c r="B3730" s="146" t="s">
        <v>7776</v>
      </c>
      <c r="C3730" s="147" t="s">
        <v>216</v>
      </c>
      <c r="D3730" s="148">
        <v>88.56</v>
      </c>
      <c r="E3730" s="148">
        <v>7.91</v>
      </c>
      <c r="F3730" s="148">
        <v>96.47</v>
      </c>
      <c r="G3730" s="125">
        <v>9</v>
      </c>
    </row>
    <row r="3731" spans="1:7" s="125" customFormat="1" ht="30">
      <c r="A3731" s="145" t="s">
        <v>7777</v>
      </c>
      <c r="B3731" s="146" t="s">
        <v>7778</v>
      </c>
      <c r="C3731" s="147" t="s">
        <v>216</v>
      </c>
      <c r="D3731" s="148">
        <v>102.64</v>
      </c>
      <c r="E3731" s="148">
        <v>16.760000000000002</v>
      </c>
      <c r="F3731" s="148">
        <v>119.4</v>
      </c>
      <c r="G3731" s="125">
        <v>9</v>
      </c>
    </row>
    <row r="3732" spans="1:7" s="125" customFormat="1" ht="30">
      <c r="A3732" s="145" t="s">
        <v>7779</v>
      </c>
      <c r="B3732" s="146" t="s">
        <v>7780</v>
      </c>
      <c r="C3732" s="147" t="s">
        <v>216</v>
      </c>
      <c r="D3732" s="148">
        <v>98.11</v>
      </c>
      <c r="E3732" s="148">
        <v>16.760000000000002</v>
      </c>
      <c r="F3732" s="148">
        <v>114.87</v>
      </c>
      <c r="G3732" s="125">
        <v>9</v>
      </c>
    </row>
    <row r="3733" spans="1:7" s="125" customFormat="1">
      <c r="A3733" s="145" t="s">
        <v>7781</v>
      </c>
      <c r="B3733" s="146" t="s">
        <v>7782</v>
      </c>
      <c r="C3733" s="147"/>
      <c r="D3733" s="148"/>
      <c r="E3733" s="148"/>
      <c r="F3733" s="148"/>
      <c r="G3733" s="125">
        <v>5</v>
      </c>
    </row>
    <row r="3734" spans="1:7" s="125" customFormat="1">
      <c r="A3734" s="145" t="s">
        <v>7783</v>
      </c>
      <c r="B3734" s="146" t="s">
        <v>7784</v>
      </c>
      <c r="C3734" s="147" t="s">
        <v>31</v>
      </c>
      <c r="D3734" s="148">
        <v>42.76</v>
      </c>
      <c r="E3734" s="148">
        <v>10.1</v>
      </c>
      <c r="F3734" s="148">
        <v>52.86</v>
      </c>
      <c r="G3734" s="125">
        <v>9</v>
      </c>
    </row>
    <row r="3735" spans="1:7" s="125" customFormat="1">
      <c r="A3735" s="145" t="s">
        <v>7785</v>
      </c>
      <c r="B3735" s="146" t="s">
        <v>7786</v>
      </c>
      <c r="C3735" s="147" t="s">
        <v>31</v>
      </c>
      <c r="D3735" s="148">
        <v>37.83</v>
      </c>
      <c r="E3735" s="148">
        <v>10.1</v>
      </c>
      <c r="F3735" s="148">
        <v>47.93</v>
      </c>
      <c r="G3735" s="125">
        <v>9</v>
      </c>
    </row>
    <row r="3736" spans="1:7" s="125" customFormat="1" ht="30">
      <c r="A3736" s="145" t="s">
        <v>7787</v>
      </c>
      <c r="B3736" s="146" t="s">
        <v>7788</v>
      </c>
      <c r="C3736" s="147" t="s">
        <v>521</v>
      </c>
      <c r="D3736" s="148">
        <v>414.28</v>
      </c>
      <c r="E3736" s="148">
        <v>36.39</v>
      </c>
      <c r="F3736" s="148">
        <v>450.67</v>
      </c>
      <c r="G3736" s="125">
        <v>9</v>
      </c>
    </row>
    <row r="3737" spans="1:7" s="125" customFormat="1" ht="30">
      <c r="A3737" s="145" t="s">
        <v>7789</v>
      </c>
      <c r="B3737" s="146" t="s">
        <v>7790</v>
      </c>
      <c r="C3737" s="147" t="s">
        <v>521</v>
      </c>
      <c r="D3737" s="148">
        <v>429.15</v>
      </c>
      <c r="E3737" s="148">
        <v>36.39</v>
      </c>
      <c r="F3737" s="148">
        <v>465.54</v>
      </c>
      <c r="G3737" s="125">
        <v>9</v>
      </c>
    </row>
    <row r="3738" spans="1:7" s="125" customFormat="1">
      <c r="A3738" s="145" t="s">
        <v>7791</v>
      </c>
      <c r="B3738" s="146" t="s">
        <v>7792</v>
      </c>
      <c r="C3738" s="147" t="s">
        <v>521</v>
      </c>
      <c r="D3738" s="148">
        <v>1230.06</v>
      </c>
      <c r="E3738" s="148"/>
      <c r="F3738" s="148">
        <v>1230.06</v>
      </c>
      <c r="G3738" s="125">
        <v>9</v>
      </c>
    </row>
    <row r="3739" spans="1:7" s="125" customFormat="1" ht="30">
      <c r="A3739" s="145" t="s">
        <v>7793</v>
      </c>
      <c r="B3739" s="146" t="s">
        <v>7794</v>
      </c>
      <c r="C3739" s="147" t="s">
        <v>521</v>
      </c>
      <c r="D3739" s="148">
        <v>585.15</v>
      </c>
      <c r="E3739" s="148">
        <v>74.22</v>
      </c>
      <c r="F3739" s="148">
        <v>659.37</v>
      </c>
      <c r="G3739" s="125">
        <v>9</v>
      </c>
    </row>
    <row r="3740" spans="1:7" s="125" customFormat="1" ht="30">
      <c r="A3740" s="145" t="s">
        <v>7795</v>
      </c>
      <c r="B3740" s="146" t="s">
        <v>7796</v>
      </c>
      <c r="C3740" s="147" t="s">
        <v>521</v>
      </c>
      <c r="D3740" s="148">
        <v>600.02</v>
      </c>
      <c r="E3740" s="148">
        <v>74.22</v>
      </c>
      <c r="F3740" s="148">
        <v>674.24</v>
      </c>
      <c r="G3740" s="125">
        <v>9</v>
      </c>
    </row>
    <row r="3741" spans="1:7" s="125" customFormat="1">
      <c r="A3741" s="145" t="s">
        <v>7797</v>
      </c>
      <c r="B3741" s="146" t="s">
        <v>7798</v>
      </c>
      <c r="C3741" s="147"/>
      <c r="D3741" s="148"/>
      <c r="E3741" s="148"/>
      <c r="F3741" s="148"/>
      <c r="G3741" s="125">
        <v>5</v>
      </c>
    </row>
    <row r="3742" spans="1:7" s="125" customFormat="1">
      <c r="A3742" s="145" t="s">
        <v>7799</v>
      </c>
      <c r="B3742" s="146" t="s">
        <v>7800</v>
      </c>
      <c r="C3742" s="147" t="s">
        <v>216</v>
      </c>
      <c r="D3742" s="148">
        <v>206.98</v>
      </c>
      <c r="E3742" s="148"/>
      <c r="F3742" s="148">
        <v>206.98</v>
      </c>
      <c r="G3742" s="125">
        <v>9</v>
      </c>
    </row>
    <row r="3743" spans="1:7" s="125" customFormat="1" ht="30">
      <c r="A3743" s="145" t="s">
        <v>7801</v>
      </c>
      <c r="B3743" s="146" t="s">
        <v>7802</v>
      </c>
      <c r="C3743" s="147" t="s">
        <v>216</v>
      </c>
      <c r="D3743" s="148">
        <v>82.81</v>
      </c>
      <c r="E3743" s="148">
        <v>9.4600000000000009</v>
      </c>
      <c r="F3743" s="148">
        <v>92.27</v>
      </c>
      <c r="G3743" s="125">
        <v>9</v>
      </c>
    </row>
    <row r="3744" spans="1:7" s="125" customFormat="1" ht="30">
      <c r="A3744" s="145" t="s">
        <v>7803</v>
      </c>
      <c r="B3744" s="146" t="s">
        <v>7804</v>
      </c>
      <c r="C3744" s="147" t="s">
        <v>216</v>
      </c>
      <c r="D3744" s="148">
        <v>79.959999999999994</v>
      </c>
      <c r="E3744" s="148">
        <v>9.4600000000000009</v>
      </c>
      <c r="F3744" s="148">
        <v>89.42</v>
      </c>
      <c r="G3744" s="125">
        <v>9</v>
      </c>
    </row>
    <row r="3745" spans="1:7" s="125" customFormat="1" ht="30">
      <c r="A3745" s="145" t="s">
        <v>7805</v>
      </c>
      <c r="B3745" s="146" t="s">
        <v>7806</v>
      </c>
      <c r="C3745" s="147" t="s">
        <v>216</v>
      </c>
      <c r="D3745" s="148">
        <v>3.87</v>
      </c>
      <c r="E3745" s="148">
        <v>8.44</v>
      </c>
      <c r="F3745" s="148">
        <v>12.31</v>
      </c>
      <c r="G3745" s="125">
        <v>9</v>
      </c>
    </row>
    <row r="3746" spans="1:7" s="125" customFormat="1" ht="30">
      <c r="A3746" s="145" t="s">
        <v>7807</v>
      </c>
      <c r="B3746" s="146" t="s">
        <v>7808</v>
      </c>
      <c r="C3746" s="147" t="s">
        <v>216</v>
      </c>
      <c r="D3746" s="148">
        <v>1.88</v>
      </c>
      <c r="E3746" s="148">
        <v>8.44</v>
      </c>
      <c r="F3746" s="148">
        <v>10.32</v>
      </c>
      <c r="G3746" s="125">
        <v>9</v>
      </c>
    </row>
    <row r="3747" spans="1:7" s="125" customFormat="1" ht="30">
      <c r="A3747" s="145" t="s">
        <v>7809</v>
      </c>
      <c r="B3747" s="146" t="s">
        <v>7810</v>
      </c>
      <c r="C3747" s="147" t="s">
        <v>216</v>
      </c>
      <c r="D3747" s="148">
        <v>95.45</v>
      </c>
      <c r="E3747" s="148">
        <v>23.95</v>
      </c>
      <c r="F3747" s="148">
        <v>119.4</v>
      </c>
      <c r="G3747" s="125">
        <v>9</v>
      </c>
    </row>
    <row r="3748" spans="1:7" s="125" customFormat="1">
      <c r="A3748" s="145" t="s">
        <v>7811</v>
      </c>
      <c r="B3748" s="146" t="s">
        <v>7812</v>
      </c>
      <c r="C3748" s="147"/>
      <c r="D3748" s="148"/>
      <c r="E3748" s="148"/>
      <c r="F3748" s="148"/>
      <c r="G3748" s="125">
        <v>5</v>
      </c>
    </row>
    <row r="3749" spans="1:7" s="125" customFormat="1">
      <c r="A3749" s="145" t="s">
        <v>7813</v>
      </c>
      <c r="B3749" s="146" t="s">
        <v>7814</v>
      </c>
      <c r="C3749" s="147" t="s">
        <v>31</v>
      </c>
      <c r="D3749" s="148">
        <v>57.73</v>
      </c>
      <c r="E3749" s="148">
        <v>11.55</v>
      </c>
      <c r="F3749" s="148">
        <v>69.28</v>
      </c>
      <c r="G3749" s="125">
        <v>9</v>
      </c>
    </row>
    <row r="3750" spans="1:7" s="125" customFormat="1">
      <c r="A3750" s="145" t="s">
        <v>7815</v>
      </c>
      <c r="B3750" s="146" t="s">
        <v>7816</v>
      </c>
      <c r="C3750" s="147" t="s">
        <v>31</v>
      </c>
      <c r="D3750" s="148">
        <v>8.23</v>
      </c>
      <c r="E3750" s="148">
        <v>10.1</v>
      </c>
      <c r="F3750" s="148">
        <v>18.329999999999998</v>
      </c>
      <c r="G3750" s="125">
        <v>9</v>
      </c>
    </row>
    <row r="3751" spans="1:7" s="125" customFormat="1">
      <c r="A3751" s="145" t="s">
        <v>7817</v>
      </c>
      <c r="B3751" s="146" t="s">
        <v>7818</v>
      </c>
      <c r="C3751" s="147" t="s">
        <v>216</v>
      </c>
      <c r="D3751" s="148">
        <v>12.91</v>
      </c>
      <c r="E3751" s="148">
        <v>21.4</v>
      </c>
      <c r="F3751" s="148">
        <v>34.31</v>
      </c>
      <c r="G3751" s="125">
        <v>9</v>
      </c>
    </row>
    <row r="3752" spans="1:7" s="125" customFormat="1" ht="30">
      <c r="A3752" s="145" t="s">
        <v>7819</v>
      </c>
      <c r="B3752" s="146" t="s">
        <v>7820</v>
      </c>
      <c r="C3752" s="147" t="s">
        <v>216</v>
      </c>
      <c r="D3752" s="148">
        <v>8.26</v>
      </c>
      <c r="E3752" s="148">
        <v>13.22</v>
      </c>
      <c r="F3752" s="148">
        <v>21.48</v>
      </c>
      <c r="G3752" s="125">
        <v>9</v>
      </c>
    </row>
    <row r="3753" spans="1:7" s="125" customFormat="1" ht="30">
      <c r="A3753" s="145" t="s">
        <v>7821</v>
      </c>
      <c r="B3753" s="146" t="s">
        <v>7822</v>
      </c>
      <c r="C3753" s="147" t="s">
        <v>216</v>
      </c>
      <c r="D3753" s="148">
        <v>8.36</v>
      </c>
      <c r="E3753" s="148">
        <v>15.31</v>
      </c>
      <c r="F3753" s="148">
        <v>23.67</v>
      </c>
      <c r="G3753" s="125">
        <v>9</v>
      </c>
    </row>
    <row r="3754" spans="1:7" s="125" customFormat="1" ht="30">
      <c r="A3754" s="145" t="s">
        <v>7823</v>
      </c>
      <c r="B3754" s="146" t="s">
        <v>7824</v>
      </c>
      <c r="C3754" s="147" t="s">
        <v>216</v>
      </c>
      <c r="D3754" s="148">
        <v>8.51</v>
      </c>
      <c r="E3754" s="148">
        <v>18.39</v>
      </c>
      <c r="F3754" s="148">
        <v>26.9</v>
      </c>
      <c r="G3754" s="125">
        <v>9</v>
      </c>
    </row>
    <row r="3755" spans="1:7" s="125" customFormat="1">
      <c r="A3755" s="145" t="s">
        <v>7825</v>
      </c>
      <c r="B3755" s="146" t="s">
        <v>7826</v>
      </c>
      <c r="C3755" s="147"/>
      <c r="D3755" s="148"/>
      <c r="E3755" s="148"/>
      <c r="F3755" s="148"/>
      <c r="G3755" s="125">
        <v>2</v>
      </c>
    </row>
    <row r="3756" spans="1:7" s="125" customFormat="1">
      <c r="A3756" s="145" t="s">
        <v>7827</v>
      </c>
      <c r="B3756" s="146" t="s">
        <v>7828</v>
      </c>
      <c r="C3756" s="147"/>
      <c r="D3756" s="148"/>
      <c r="E3756" s="148"/>
      <c r="F3756" s="148"/>
      <c r="G3756" s="125">
        <v>5</v>
      </c>
    </row>
    <row r="3757" spans="1:7" s="125" customFormat="1">
      <c r="A3757" s="145" t="s">
        <v>7829</v>
      </c>
      <c r="B3757" s="146" t="s">
        <v>7830</v>
      </c>
      <c r="C3757" s="147" t="s">
        <v>216</v>
      </c>
      <c r="D3757" s="148"/>
      <c r="E3757" s="148">
        <v>11.73</v>
      </c>
      <c r="F3757" s="148">
        <v>11.73</v>
      </c>
      <c r="G3757" s="125">
        <v>9</v>
      </c>
    </row>
    <row r="3758" spans="1:7" s="125" customFormat="1">
      <c r="A3758" s="145" t="s">
        <v>7831</v>
      </c>
      <c r="B3758" s="146" t="s">
        <v>7832</v>
      </c>
      <c r="C3758" s="147" t="s">
        <v>216</v>
      </c>
      <c r="D3758" s="148">
        <v>2.4</v>
      </c>
      <c r="E3758" s="148">
        <v>4.97</v>
      </c>
      <c r="F3758" s="148">
        <v>7.37</v>
      </c>
      <c r="G3758" s="125">
        <v>9</v>
      </c>
    </row>
    <row r="3759" spans="1:7" s="125" customFormat="1">
      <c r="A3759" s="145" t="s">
        <v>7833</v>
      </c>
      <c r="B3759" s="146" t="s">
        <v>7834</v>
      </c>
      <c r="C3759" s="147" t="s">
        <v>216</v>
      </c>
      <c r="D3759" s="148">
        <v>2.2000000000000002</v>
      </c>
      <c r="E3759" s="148">
        <v>3.35</v>
      </c>
      <c r="F3759" s="148">
        <v>5.55</v>
      </c>
      <c r="G3759" s="125">
        <v>9</v>
      </c>
    </row>
    <row r="3760" spans="1:7" s="125" customFormat="1">
      <c r="A3760" s="145" t="s">
        <v>7835</v>
      </c>
      <c r="B3760" s="146" t="s">
        <v>7836</v>
      </c>
      <c r="C3760" s="147" t="s">
        <v>24</v>
      </c>
      <c r="D3760" s="148"/>
      <c r="E3760" s="148">
        <v>13.4</v>
      </c>
      <c r="F3760" s="148">
        <v>13.4</v>
      </c>
      <c r="G3760" s="125">
        <v>9</v>
      </c>
    </row>
    <row r="3761" spans="1:7" s="125" customFormat="1">
      <c r="A3761" s="145" t="s">
        <v>7837</v>
      </c>
      <c r="B3761" s="146" t="s">
        <v>7838</v>
      </c>
      <c r="C3761" s="147" t="s">
        <v>216</v>
      </c>
      <c r="D3761" s="148"/>
      <c r="E3761" s="148">
        <v>12.56</v>
      </c>
      <c r="F3761" s="148">
        <v>12.56</v>
      </c>
      <c r="G3761" s="125">
        <v>9</v>
      </c>
    </row>
    <row r="3762" spans="1:7" s="125" customFormat="1" ht="30">
      <c r="A3762" s="145" t="s">
        <v>7839</v>
      </c>
      <c r="B3762" s="146" t="s">
        <v>7840</v>
      </c>
      <c r="C3762" s="147" t="s">
        <v>216</v>
      </c>
      <c r="D3762" s="148">
        <v>6.53</v>
      </c>
      <c r="E3762" s="148">
        <v>4.97</v>
      </c>
      <c r="F3762" s="148">
        <v>11.5</v>
      </c>
      <c r="G3762" s="125">
        <v>9</v>
      </c>
    </row>
    <row r="3763" spans="1:7" s="125" customFormat="1">
      <c r="A3763" s="145" t="s">
        <v>7841</v>
      </c>
      <c r="B3763" s="146" t="s">
        <v>7842</v>
      </c>
      <c r="C3763" s="147" t="s">
        <v>216</v>
      </c>
      <c r="D3763" s="148">
        <v>5.93</v>
      </c>
      <c r="E3763" s="148"/>
      <c r="F3763" s="148">
        <v>5.93</v>
      </c>
      <c r="G3763" s="125">
        <v>9</v>
      </c>
    </row>
    <row r="3764" spans="1:7" s="125" customFormat="1">
      <c r="A3764" s="145" t="s">
        <v>7843</v>
      </c>
      <c r="B3764" s="146" t="s">
        <v>7844</v>
      </c>
      <c r="C3764" s="147"/>
      <c r="D3764" s="148"/>
      <c r="E3764" s="148"/>
      <c r="F3764" s="148"/>
      <c r="G3764" s="125">
        <v>5</v>
      </c>
    </row>
    <row r="3765" spans="1:7" s="125" customFormat="1">
      <c r="A3765" s="145" t="s">
        <v>7845</v>
      </c>
      <c r="B3765" s="146" t="s">
        <v>7846</v>
      </c>
      <c r="C3765" s="147" t="s">
        <v>24</v>
      </c>
      <c r="D3765" s="148"/>
      <c r="E3765" s="148">
        <v>5.03</v>
      </c>
      <c r="F3765" s="148">
        <v>5.03</v>
      </c>
      <c r="G3765" s="125">
        <v>9</v>
      </c>
    </row>
    <row r="3766" spans="1:7" s="125" customFormat="1">
      <c r="A3766" s="145" t="s">
        <v>7847</v>
      </c>
      <c r="B3766" s="146" t="s">
        <v>7848</v>
      </c>
      <c r="C3766" s="147" t="s">
        <v>24</v>
      </c>
      <c r="D3766" s="148">
        <v>22.49</v>
      </c>
      <c r="E3766" s="148">
        <v>16.75</v>
      </c>
      <c r="F3766" s="148">
        <v>39.24</v>
      </c>
      <c r="G3766" s="125">
        <v>9</v>
      </c>
    </row>
    <row r="3767" spans="1:7" s="125" customFormat="1">
      <c r="A3767" s="145" t="s">
        <v>7849</v>
      </c>
      <c r="B3767" s="146" t="s">
        <v>7850</v>
      </c>
      <c r="C3767" s="147" t="s">
        <v>521</v>
      </c>
      <c r="D3767" s="148">
        <v>184.62</v>
      </c>
      <c r="E3767" s="148"/>
      <c r="F3767" s="148">
        <v>184.62</v>
      </c>
      <c r="G3767" s="125">
        <v>9</v>
      </c>
    </row>
    <row r="3768" spans="1:7" s="125" customFormat="1">
      <c r="A3768" s="145" t="s">
        <v>7851</v>
      </c>
      <c r="B3768" s="146" t="s">
        <v>7852</v>
      </c>
      <c r="C3768" s="147" t="s">
        <v>24</v>
      </c>
      <c r="D3768" s="148"/>
      <c r="E3768" s="148">
        <v>18.559999999999999</v>
      </c>
      <c r="F3768" s="148">
        <v>18.559999999999999</v>
      </c>
      <c r="G3768" s="125">
        <v>9</v>
      </c>
    </row>
    <row r="3769" spans="1:7" s="125" customFormat="1" ht="30">
      <c r="A3769" s="145" t="s">
        <v>7853</v>
      </c>
      <c r="B3769" s="146" t="s">
        <v>7854</v>
      </c>
      <c r="C3769" s="147" t="s">
        <v>31</v>
      </c>
      <c r="D3769" s="148"/>
      <c r="E3769" s="148">
        <v>9.2799999999999994</v>
      </c>
      <c r="F3769" s="148">
        <v>9.2799999999999994</v>
      </c>
      <c r="G3769" s="125">
        <v>9</v>
      </c>
    </row>
    <row r="3770" spans="1:7" s="125" customFormat="1">
      <c r="A3770" s="145" t="s">
        <v>7855</v>
      </c>
      <c r="B3770" s="146" t="s">
        <v>7856</v>
      </c>
      <c r="C3770" s="147" t="s">
        <v>31</v>
      </c>
      <c r="D3770" s="148"/>
      <c r="E3770" s="148">
        <v>10.08</v>
      </c>
      <c r="F3770" s="148">
        <v>10.08</v>
      </c>
      <c r="G3770" s="125">
        <v>9</v>
      </c>
    </row>
    <row r="3771" spans="1:7" s="125" customFormat="1">
      <c r="A3771" s="145" t="s">
        <v>7857</v>
      </c>
      <c r="B3771" s="146" t="s">
        <v>7858</v>
      </c>
      <c r="C3771" s="147"/>
      <c r="D3771" s="148"/>
      <c r="E3771" s="148"/>
      <c r="F3771" s="148"/>
      <c r="G3771" s="125">
        <v>5</v>
      </c>
    </row>
    <row r="3772" spans="1:7" s="125" customFormat="1">
      <c r="A3772" s="145" t="s">
        <v>7859</v>
      </c>
      <c r="B3772" s="146" t="s">
        <v>7860</v>
      </c>
      <c r="C3772" s="147" t="s">
        <v>777</v>
      </c>
      <c r="D3772" s="148">
        <v>68.17</v>
      </c>
      <c r="E3772" s="148"/>
      <c r="F3772" s="148">
        <v>68.17</v>
      </c>
      <c r="G3772" s="125">
        <v>9</v>
      </c>
    </row>
    <row r="3773" spans="1:7" s="125" customFormat="1">
      <c r="A3773" s="145" t="s">
        <v>7861</v>
      </c>
      <c r="B3773" s="146" t="s">
        <v>7862</v>
      </c>
      <c r="C3773" s="147"/>
      <c r="D3773" s="148"/>
      <c r="E3773" s="148"/>
      <c r="F3773" s="148"/>
      <c r="G3773" s="125">
        <v>2</v>
      </c>
    </row>
    <row r="3774" spans="1:7" s="125" customFormat="1">
      <c r="A3774" s="145" t="s">
        <v>7863</v>
      </c>
      <c r="B3774" s="146" t="s">
        <v>7864</v>
      </c>
      <c r="C3774" s="147"/>
      <c r="D3774" s="148"/>
      <c r="E3774" s="148"/>
      <c r="F3774" s="148"/>
      <c r="G3774" s="125">
        <v>5</v>
      </c>
    </row>
    <row r="3775" spans="1:7" s="125" customFormat="1" ht="30">
      <c r="A3775" s="145" t="s">
        <v>7865</v>
      </c>
      <c r="B3775" s="146" t="s">
        <v>7866</v>
      </c>
      <c r="C3775" s="147" t="s">
        <v>112</v>
      </c>
      <c r="D3775" s="148">
        <v>94575</v>
      </c>
      <c r="E3775" s="148"/>
      <c r="F3775" s="148">
        <v>94575</v>
      </c>
      <c r="G3775" s="125">
        <v>9</v>
      </c>
    </row>
    <row r="3776" spans="1:7" s="125" customFormat="1" ht="30">
      <c r="A3776" s="145" t="s">
        <v>7867</v>
      </c>
      <c r="B3776" s="146" t="s">
        <v>7868</v>
      </c>
      <c r="C3776" s="147" t="s">
        <v>112</v>
      </c>
      <c r="D3776" s="148">
        <v>109125</v>
      </c>
      <c r="E3776" s="148"/>
      <c r="F3776" s="148">
        <v>109125</v>
      </c>
      <c r="G3776" s="125">
        <v>9</v>
      </c>
    </row>
    <row r="3777" spans="1:7" s="125" customFormat="1" ht="30">
      <c r="A3777" s="145" t="s">
        <v>7869</v>
      </c>
      <c r="B3777" s="146" t="s">
        <v>7870</v>
      </c>
      <c r="C3777" s="147" t="s">
        <v>112</v>
      </c>
      <c r="D3777" s="148">
        <v>114945</v>
      </c>
      <c r="E3777" s="148"/>
      <c r="F3777" s="148">
        <v>114945</v>
      </c>
      <c r="G3777" s="125">
        <v>9</v>
      </c>
    </row>
    <row r="3778" spans="1:7" s="125" customFormat="1" ht="30">
      <c r="A3778" s="145" t="s">
        <v>7871</v>
      </c>
      <c r="B3778" s="146" t="s">
        <v>7872</v>
      </c>
      <c r="C3778" s="147" t="s">
        <v>112</v>
      </c>
      <c r="D3778" s="148">
        <v>123190</v>
      </c>
      <c r="E3778" s="148"/>
      <c r="F3778" s="148">
        <v>123190</v>
      </c>
      <c r="G3778" s="125">
        <v>9</v>
      </c>
    </row>
    <row r="3779" spans="1:7" s="125" customFormat="1" ht="30">
      <c r="A3779" s="145" t="s">
        <v>7873</v>
      </c>
      <c r="B3779" s="146" t="s">
        <v>7874</v>
      </c>
      <c r="C3779" s="147" t="s">
        <v>112</v>
      </c>
      <c r="D3779" s="148">
        <v>124536.72</v>
      </c>
      <c r="E3779" s="148"/>
      <c r="F3779" s="148">
        <v>124536.72</v>
      </c>
      <c r="G3779" s="125">
        <v>9</v>
      </c>
    </row>
    <row r="3780" spans="1:7" s="125" customFormat="1">
      <c r="A3780" s="145" t="s">
        <v>7875</v>
      </c>
      <c r="B3780" s="146" t="s">
        <v>7876</v>
      </c>
      <c r="C3780" s="147" t="s">
        <v>216</v>
      </c>
      <c r="D3780" s="148">
        <v>782.18</v>
      </c>
      <c r="E3780" s="148"/>
      <c r="F3780" s="148">
        <v>782.18</v>
      </c>
      <c r="G3780" s="125">
        <v>9</v>
      </c>
    </row>
    <row r="3781" spans="1:7" s="125" customFormat="1">
      <c r="A3781" s="145" t="s">
        <v>7877</v>
      </c>
      <c r="B3781" s="146" t="s">
        <v>7878</v>
      </c>
      <c r="C3781" s="147"/>
      <c r="D3781" s="148"/>
      <c r="E3781" s="148"/>
      <c r="F3781" s="148"/>
      <c r="G3781" s="125">
        <v>5</v>
      </c>
    </row>
    <row r="3782" spans="1:7" s="125" customFormat="1" ht="30">
      <c r="A3782" s="145" t="s">
        <v>7879</v>
      </c>
      <c r="B3782" s="146" t="s">
        <v>7880</v>
      </c>
      <c r="C3782" s="147" t="s">
        <v>24</v>
      </c>
      <c r="D3782" s="148">
        <v>419895.81</v>
      </c>
      <c r="E3782" s="148">
        <v>25949.75</v>
      </c>
      <c r="F3782" s="148">
        <v>445845.56</v>
      </c>
      <c r="G3782" s="125">
        <v>9</v>
      </c>
    </row>
    <row r="3783" spans="1:7" s="125" customFormat="1" ht="30">
      <c r="A3783" s="145" t="s">
        <v>7881</v>
      </c>
      <c r="B3783" s="146" t="s">
        <v>7882</v>
      </c>
      <c r="C3783" s="147" t="s">
        <v>24</v>
      </c>
      <c r="D3783" s="148">
        <v>382574.12</v>
      </c>
      <c r="E3783" s="148">
        <v>27642.05</v>
      </c>
      <c r="F3783" s="148">
        <v>410216.17</v>
      </c>
      <c r="G3783" s="125">
        <v>9</v>
      </c>
    </row>
    <row r="3784" spans="1:7" s="125" customFormat="1" ht="30">
      <c r="A3784" s="145" t="s">
        <v>7883</v>
      </c>
      <c r="B3784" s="146" t="s">
        <v>7884</v>
      </c>
      <c r="C3784" s="147" t="s">
        <v>24</v>
      </c>
      <c r="D3784" s="148">
        <v>700615</v>
      </c>
      <c r="E3784" s="148">
        <v>25132.95</v>
      </c>
      <c r="F3784" s="148">
        <v>725747.95</v>
      </c>
      <c r="G3784" s="125">
        <v>9</v>
      </c>
    </row>
    <row r="3785" spans="1:7" s="125" customFormat="1" ht="30">
      <c r="A3785" s="145" t="s">
        <v>7885</v>
      </c>
      <c r="B3785" s="146" t="s">
        <v>7886</v>
      </c>
      <c r="C3785" s="147" t="s">
        <v>24</v>
      </c>
      <c r="D3785" s="148">
        <v>243606.03</v>
      </c>
      <c r="E3785" s="148">
        <v>20759.8</v>
      </c>
      <c r="F3785" s="148">
        <v>264365.83</v>
      </c>
      <c r="G3785" s="125">
        <v>9</v>
      </c>
    </row>
    <row r="3786" spans="1:7" s="125" customFormat="1" ht="30">
      <c r="A3786" s="145" t="s">
        <v>7887</v>
      </c>
      <c r="B3786" s="146" t="s">
        <v>7888</v>
      </c>
      <c r="C3786" s="147" t="s">
        <v>24</v>
      </c>
      <c r="D3786" s="148">
        <v>89357.16</v>
      </c>
      <c r="E3786" s="148">
        <v>12974.88</v>
      </c>
      <c r="F3786" s="148">
        <v>102332.04</v>
      </c>
      <c r="G3786" s="125">
        <v>9</v>
      </c>
    </row>
    <row r="3787" spans="1:7" s="125" customFormat="1" ht="30">
      <c r="A3787" s="145" t="s">
        <v>7889</v>
      </c>
      <c r="B3787" s="146" t="s">
        <v>7890</v>
      </c>
      <c r="C3787" s="147" t="s">
        <v>24</v>
      </c>
      <c r="D3787" s="148">
        <v>18874.330000000002</v>
      </c>
      <c r="E3787" s="148">
        <v>3068.75</v>
      </c>
      <c r="F3787" s="148">
        <v>21943.08</v>
      </c>
      <c r="G3787" s="125">
        <v>9</v>
      </c>
    </row>
    <row r="3788" spans="1:7" s="125" customFormat="1" ht="30">
      <c r="A3788" s="145" t="s">
        <v>7891</v>
      </c>
      <c r="B3788" s="146" t="s">
        <v>7892</v>
      </c>
      <c r="C3788" s="147" t="s">
        <v>24</v>
      </c>
      <c r="D3788" s="148">
        <v>15893.08</v>
      </c>
      <c r="E3788" s="148">
        <v>3068.75</v>
      </c>
      <c r="F3788" s="148">
        <v>18961.830000000002</v>
      </c>
      <c r="G3788" s="125">
        <v>9</v>
      </c>
    </row>
    <row r="3789" spans="1:7" s="125" customFormat="1" ht="30">
      <c r="A3789" s="145" t="s">
        <v>7893</v>
      </c>
      <c r="B3789" s="146" t="s">
        <v>7894</v>
      </c>
      <c r="C3789" s="147" t="s">
        <v>24</v>
      </c>
      <c r="D3789" s="148">
        <v>51862.11</v>
      </c>
      <c r="E3789" s="148">
        <v>6702.36</v>
      </c>
      <c r="F3789" s="148">
        <v>58564.47</v>
      </c>
      <c r="G3789" s="125">
        <v>9</v>
      </c>
    </row>
    <row r="3790" spans="1:7" s="125" customFormat="1" ht="30">
      <c r="A3790" s="145" t="s">
        <v>7895</v>
      </c>
      <c r="B3790" s="146" t="s">
        <v>7896</v>
      </c>
      <c r="C3790" s="147" t="s">
        <v>24</v>
      </c>
      <c r="D3790" s="148">
        <v>47295.39</v>
      </c>
      <c r="E3790" s="148">
        <v>8179.5</v>
      </c>
      <c r="F3790" s="148">
        <v>55474.89</v>
      </c>
      <c r="G3790" s="125">
        <v>9</v>
      </c>
    </row>
    <row r="3791" spans="1:7" s="125" customFormat="1" ht="45">
      <c r="A3791" s="145" t="s">
        <v>7897</v>
      </c>
      <c r="B3791" s="146" t="s">
        <v>7898</v>
      </c>
      <c r="C3791" s="147" t="s">
        <v>24</v>
      </c>
      <c r="D3791" s="148">
        <v>4381.88</v>
      </c>
      <c r="E3791" s="148">
        <v>519.44000000000005</v>
      </c>
      <c r="F3791" s="148">
        <v>4901.32</v>
      </c>
      <c r="G3791" s="125">
        <v>9</v>
      </c>
    </row>
    <row r="3792" spans="1:7" s="125" customFormat="1" ht="45">
      <c r="A3792" s="145" t="s">
        <v>7899</v>
      </c>
      <c r="B3792" s="146" t="s">
        <v>7900</v>
      </c>
      <c r="C3792" s="147" t="s">
        <v>24</v>
      </c>
      <c r="D3792" s="148">
        <v>4854.88</v>
      </c>
      <c r="E3792" s="148">
        <v>649.29999999999995</v>
      </c>
      <c r="F3792" s="148">
        <v>5504.18</v>
      </c>
      <c r="G3792" s="125">
        <v>9</v>
      </c>
    </row>
    <row r="3793" spans="1:7" s="125" customFormat="1" ht="45">
      <c r="A3793" s="145" t="s">
        <v>7901</v>
      </c>
      <c r="B3793" s="146" t="s">
        <v>7902</v>
      </c>
      <c r="C3793" s="147" t="s">
        <v>24</v>
      </c>
      <c r="D3793" s="148">
        <v>6128.32</v>
      </c>
      <c r="E3793" s="148">
        <v>779.16</v>
      </c>
      <c r="F3793" s="148">
        <v>6907.48</v>
      </c>
      <c r="G3793" s="125">
        <v>9</v>
      </c>
    </row>
    <row r="3794" spans="1:7" s="125" customFormat="1" ht="45">
      <c r="A3794" s="145" t="s">
        <v>7903</v>
      </c>
      <c r="B3794" s="146" t="s">
        <v>7904</v>
      </c>
      <c r="C3794" s="147" t="s">
        <v>24</v>
      </c>
      <c r="D3794" s="148">
        <v>6343.74</v>
      </c>
      <c r="E3794" s="148">
        <v>844.09</v>
      </c>
      <c r="F3794" s="148">
        <v>7187.83</v>
      </c>
      <c r="G3794" s="125">
        <v>9</v>
      </c>
    </row>
    <row r="3795" spans="1:7" s="125" customFormat="1" ht="30">
      <c r="A3795" s="145" t="s">
        <v>7905</v>
      </c>
      <c r="B3795" s="146" t="s">
        <v>7906</v>
      </c>
      <c r="C3795" s="147" t="s">
        <v>24</v>
      </c>
      <c r="D3795" s="148">
        <v>4373.12</v>
      </c>
      <c r="E3795" s="148">
        <v>406.33</v>
      </c>
      <c r="F3795" s="148">
        <v>4779.45</v>
      </c>
      <c r="G3795" s="125">
        <v>9</v>
      </c>
    </row>
    <row r="3796" spans="1:7" s="125" customFormat="1" ht="30">
      <c r="A3796" s="145" t="s">
        <v>7907</v>
      </c>
      <c r="B3796" s="146" t="s">
        <v>7908</v>
      </c>
      <c r="C3796" s="147" t="s">
        <v>24</v>
      </c>
      <c r="D3796" s="148">
        <v>4780.8999999999996</v>
      </c>
      <c r="E3796" s="148">
        <v>406.33</v>
      </c>
      <c r="F3796" s="148">
        <v>5187.2299999999996</v>
      </c>
      <c r="G3796" s="125">
        <v>9</v>
      </c>
    </row>
    <row r="3797" spans="1:7" s="125" customFormat="1" ht="30">
      <c r="A3797" s="145" t="s">
        <v>7909</v>
      </c>
      <c r="B3797" s="146" t="s">
        <v>7910</v>
      </c>
      <c r="C3797" s="147" t="s">
        <v>24</v>
      </c>
      <c r="D3797" s="148">
        <v>5461.28</v>
      </c>
      <c r="E3797" s="148">
        <v>406.33</v>
      </c>
      <c r="F3797" s="148">
        <v>5867.61</v>
      </c>
      <c r="G3797" s="125">
        <v>9</v>
      </c>
    </row>
    <row r="3798" spans="1:7" s="125" customFormat="1">
      <c r="A3798" s="145" t="s">
        <v>7911</v>
      </c>
      <c r="B3798" s="146" t="s">
        <v>7912</v>
      </c>
      <c r="C3798" s="147" t="s">
        <v>31</v>
      </c>
      <c r="D3798" s="148">
        <v>9.94</v>
      </c>
      <c r="E3798" s="148">
        <v>11.32</v>
      </c>
      <c r="F3798" s="148">
        <v>21.26</v>
      </c>
      <c r="G3798" s="125">
        <v>9</v>
      </c>
    </row>
    <row r="3799" spans="1:7" s="125" customFormat="1">
      <c r="A3799" s="145" t="s">
        <v>7913</v>
      </c>
      <c r="B3799" s="146" t="s">
        <v>7914</v>
      </c>
      <c r="C3799" s="147" t="s">
        <v>31</v>
      </c>
      <c r="D3799" s="148">
        <v>14.98</v>
      </c>
      <c r="E3799" s="148">
        <v>11.32</v>
      </c>
      <c r="F3799" s="148">
        <v>26.3</v>
      </c>
      <c r="G3799" s="125">
        <v>9</v>
      </c>
    </row>
    <row r="3800" spans="1:7" s="125" customFormat="1">
      <c r="A3800" s="145" t="s">
        <v>7915</v>
      </c>
      <c r="B3800" s="146" t="s">
        <v>7916</v>
      </c>
      <c r="C3800" s="147" t="s">
        <v>31</v>
      </c>
      <c r="D3800" s="148">
        <v>22.12</v>
      </c>
      <c r="E3800" s="148">
        <v>11.32</v>
      </c>
      <c r="F3800" s="148">
        <v>33.44</v>
      </c>
      <c r="G3800" s="125">
        <v>9</v>
      </c>
    </row>
    <row r="3801" spans="1:7" s="125" customFormat="1">
      <c r="A3801" s="145" t="s">
        <v>7917</v>
      </c>
      <c r="B3801" s="146" t="s">
        <v>7918</v>
      </c>
      <c r="C3801" s="147" t="s">
        <v>216</v>
      </c>
      <c r="D3801" s="148">
        <v>88.65</v>
      </c>
      <c r="E3801" s="148">
        <v>81.17</v>
      </c>
      <c r="F3801" s="148">
        <v>169.82</v>
      </c>
      <c r="G3801" s="125">
        <v>9</v>
      </c>
    </row>
    <row r="3802" spans="1:7" s="125" customFormat="1" ht="30">
      <c r="A3802" s="145" t="s">
        <v>7919</v>
      </c>
      <c r="B3802" s="146" t="s">
        <v>7920</v>
      </c>
      <c r="C3802" s="147" t="s">
        <v>216</v>
      </c>
      <c r="D3802" s="148">
        <v>5096.51</v>
      </c>
      <c r="E3802" s="148"/>
      <c r="F3802" s="148">
        <v>5096.51</v>
      </c>
      <c r="G3802" s="125">
        <v>9</v>
      </c>
    </row>
    <row r="3803" spans="1:7" s="125" customFormat="1">
      <c r="A3803" s="145" t="s">
        <v>7921</v>
      </c>
      <c r="B3803" s="146" t="s">
        <v>7922</v>
      </c>
      <c r="C3803" s="147" t="s">
        <v>216</v>
      </c>
      <c r="D3803" s="148">
        <v>1922.64</v>
      </c>
      <c r="E3803" s="148">
        <v>106</v>
      </c>
      <c r="F3803" s="148">
        <v>2028.64</v>
      </c>
      <c r="G3803" s="125">
        <v>9</v>
      </c>
    </row>
    <row r="3804" spans="1:7" s="125" customFormat="1">
      <c r="A3804" s="145" t="s">
        <v>7923</v>
      </c>
      <c r="B3804" s="146" t="s">
        <v>7924</v>
      </c>
      <c r="C3804" s="147" t="s">
        <v>216</v>
      </c>
      <c r="D3804" s="148">
        <v>1596.84</v>
      </c>
      <c r="E3804" s="148">
        <v>81.91</v>
      </c>
      <c r="F3804" s="148">
        <v>1678.75</v>
      </c>
      <c r="G3804" s="125">
        <v>9</v>
      </c>
    </row>
    <row r="3805" spans="1:7" s="125" customFormat="1">
      <c r="A3805" s="145" t="s">
        <v>7925</v>
      </c>
      <c r="B3805" s="146" t="s">
        <v>7926</v>
      </c>
      <c r="C3805" s="147" t="s">
        <v>216</v>
      </c>
      <c r="D3805" s="148">
        <v>1274.1099999999999</v>
      </c>
      <c r="E3805" s="148">
        <v>72.28</v>
      </c>
      <c r="F3805" s="148">
        <v>1346.39</v>
      </c>
      <c r="G3805" s="125">
        <v>9</v>
      </c>
    </row>
    <row r="3806" spans="1:7" s="125" customFormat="1">
      <c r="A3806" s="145" t="s">
        <v>7927</v>
      </c>
      <c r="B3806" s="146" t="s">
        <v>7928</v>
      </c>
      <c r="C3806" s="147" t="s">
        <v>24</v>
      </c>
      <c r="D3806" s="148"/>
      <c r="E3806" s="148">
        <v>309.56</v>
      </c>
      <c r="F3806" s="148">
        <v>309.56</v>
      </c>
      <c r="G3806" s="125">
        <v>9</v>
      </c>
    </row>
    <row r="3807" spans="1:7" s="125" customFormat="1" ht="30">
      <c r="A3807" s="145" t="s">
        <v>7929</v>
      </c>
      <c r="B3807" s="146" t="s">
        <v>7930</v>
      </c>
      <c r="C3807" s="147" t="s">
        <v>24</v>
      </c>
      <c r="D3807" s="148">
        <v>6659.68</v>
      </c>
      <c r="E3807" s="148">
        <v>1298.5999999999999</v>
      </c>
      <c r="F3807" s="148">
        <v>7958.28</v>
      </c>
      <c r="G3807" s="125">
        <v>9</v>
      </c>
    </row>
    <row r="3808" spans="1:7" s="125" customFormat="1">
      <c r="A3808" s="145" t="s">
        <v>7931</v>
      </c>
      <c r="B3808" s="146" t="s">
        <v>7932</v>
      </c>
      <c r="C3808" s="147" t="s">
        <v>24</v>
      </c>
      <c r="D3808" s="148">
        <v>148.65</v>
      </c>
      <c r="E3808" s="148">
        <v>38.54</v>
      </c>
      <c r="F3808" s="148">
        <v>187.19</v>
      </c>
      <c r="G3808" s="125">
        <v>9</v>
      </c>
    </row>
    <row r="3809" spans="1:7" s="125" customFormat="1" ht="30">
      <c r="A3809" s="145" t="s">
        <v>7933</v>
      </c>
      <c r="B3809" s="146" t="s">
        <v>7934</v>
      </c>
      <c r="C3809" s="147" t="s">
        <v>24</v>
      </c>
      <c r="D3809" s="148">
        <v>962.56</v>
      </c>
      <c r="E3809" s="148">
        <v>110.82</v>
      </c>
      <c r="F3809" s="148">
        <v>1073.3800000000001</v>
      </c>
      <c r="G3809" s="125">
        <v>9</v>
      </c>
    </row>
    <row r="3810" spans="1:7" s="125" customFormat="1">
      <c r="A3810" s="145" t="s">
        <v>7935</v>
      </c>
      <c r="B3810" s="146" t="s">
        <v>7936</v>
      </c>
      <c r="C3810" s="147" t="s">
        <v>216</v>
      </c>
      <c r="D3810" s="148">
        <v>4002.35</v>
      </c>
      <c r="E3810" s="148">
        <v>168.64</v>
      </c>
      <c r="F3810" s="148">
        <v>4170.99</v>
      </c>
      <c r="G3810" s="125">
        <v>9</v>
      </c>
    </row>
    <row r="3811" spans="1:7" s="125" customFormat="1">
      <c r="A3811" s="145" t="s">
        <v>7937</v>
      </c>
      <c r="B3811" s="146" t="s">
        <v>7938</v>
      </c>
      <c r="C3811" s="147" t="s">
        <v>31</v>
      </c>
      <c r="D3811" s="148">
        <v>4014.3</v>
      </c>
      <c r="E3811" s="148">
        <v>41.99</v>
      </c>
      <c r="F3811" s="148">
        <v>4056.29</v>
      </c>
      <c r="G3811" s="125">
        <v>9</v>
      </c>
    </row>
    <row r="3812" spans="1:7" s="125" customFormat="1">
      <c r="A3812" s="145" t="s">
        <v>7939</v>
      </c>
      <c r="B3812" s="146" t="s">
        <v>7940</v>
      </c>
      <c r="C3812" s="147" t="s">
        <v>24</v>
      </c>
      <c r="D3812" s="148">
        <v>90.8</v>
      </c>
      <c r="E3812" s="148">
        <v>38.54</v>
      </c>
      <c r="F3812" s="148">
        <v>129.34</v>
      </c>
      <c r="G3812" s="125">
        <v>9</v>
      </c>
    </row>
    <row r="3813" spans="1:7" s="125" customFormat="1">
      <c r="A3813" s="145" t="s">
        <v>7941</v>
      </c>
      <c r="B3813" s="146" t="s">
        <v>7942</v>
      </c>
      <c r="C3813" s="147" t="s">
        <v>24</v>
      </c>
      <c r="D3813" s="148">
        <v>89.25</v>
      </c>
      <c r="E3813" s="148">
        <v>38.54</v>
      </c>
      <c r="F3813" s="148">
        <v>127.79</v>
      </c>
      <c r="G3813" s="125">
        <v>9</v>
      </c>
    </row>
    <row r="3814" spans="1:7" s="125" customFormat="1">
      <c r="A3814" s="145" t="s">
        <v>7943</v>
      </c>
      <c r="B3814" s="146" t="s">
        <v>7944</v>
      </c>
      <c r="C3814" s="147" t="s">
        <v>24</v>
      </c>
      <c r="D3814" s="148">
        <v>299.22000000000003</v>
      </c>
      <c r="E3814" s="148">
        <v>38.54</v>
      </c>
      <c r="F3814" s="148">
        <v>337.76</v>
      </c>
      <c r="G3814" s="125">
        <v>9</v>
      </c>
    </row>
    <row r="3815" spans="1:7" s="125" customFormat="1">
      <c r="A3815" s="145" t="s">
        <v>7945</v>
      </c>
      <c r="B3815" s="146" t="s">
        <v>7946</v>
      </c>
      <c r="C3815" s="147" t="s">
        <v>24</v>
      </c>
      <c r="D3815" s="148">
        <v>234.33</v>
      </c>
      <c r="E3815" s="148">
        <v>38.54</v>
      </c>
      <c r="F3815" s="148">
        <v>272.87</v>
      </c>
      <c r="G3815" s="125">
        <v>9</v>
      </c>
    </row>
    <row r="3816" spans="1:7" s="125" customFormat="1" ht="30">
      <c r="A3816" s="145" t="s">
        <v>7947</v>
      </c>
      <c r="B3816" s="146" t="s">
        <v>7948</v>
      </c>
      <c r="C3816" s="147" t="s">
        <v>216</v>
      </c>
      <c r="D3816" s="148">
        <v>2689.69</v>
      </c>
      <c r="E3816" s="148">
        <v>236.09</v>
      </c>
      <c r="F3816" s="148">
        <v>2925.78</v>
      </c>
      <c r="G3816" s="125">
        <v>9</v>
      </c>
    </row>
    <row r="3817" spans="1:7" s="125" customFormat="1" ht="30">
      <c r="A3817" s="145" t="s">
        <v>7949</v>
      </c>
      <c r="B3817" s="146" t="s">
        <v>7950</v>
      </c>
      <c r="C3817" s="147" t="s">
        <v>216</v>
      </c>
      <c r="D3817" s="148">
        <v>1620.47</v>
      </c>
      <c r="E3817" s="148">
        <v>96.36</v>
      </c>
      <c r="F3817" s="148">
        <v>1716.83</v>
      </c>
      <c r="G3817" s="125">
        <v>9</v>
      </c>
    </row>
    <row r="3818" spans="1:7" s="125" customFormat="1" ht="30">
      <c r="A3818" s="145" t="s">
        <v>7951</v>
      </c>
      <c r="B3818" s="146" t="s">
        <v>7952</v>
      </c>
      <c r="C3818" s="147" t="s">
        <v>216</v>
      </c>
      <c r="D3818" s="148">
        <v>1505.71</v>
      </c>
      <c r="E3818" s="148">
        <v>48.18</v>
      </c>
      <c r="F3818" s="148">
        <v>1553.89</v>
      </c>
      <c r="G3818" s="125">
        <v>9</v>
      </c>
    </row>
    <row r="3819" spans="1:7" s="125" customFormat="1">
      <c r="A3819" s="145" t="s">
        <v>7953</v>
      </c>
      <c r="B3819" s="146" t="s">
        <v>7954</v>
      </c>
      <c r="C3819" s="147" t="s">
        <v>216</v>
      </c>
      <c r="D3819" s="148">
        <v>1422.97</v>
      </c>
      <c r="E3819" s="148">
        <v>106</v>
      </c>
      <c r="F3819" s="148">
        <v>1528.97</v>
      </c>
      <c r="G3819" s="125">
        <v>9</v>
      </c>
    </row>
    <row r="3820" spans="1:7" s="125" customFormat="1">
      <c r="A3820" s="145" t="s">
        <v>7955</v>
      </c>
      <c r="B3820" s="146" t="s">
        <v>7956</v>
      </c>
      <c r="C3820" s="147" t="s">
        <v>216</v>
      </c>
      <c r="D3820" s="148">
        <v>1838.62</v>
      </c>
      <c r="E3820" s="148">
        <v>139.72999999999999</v>
      </c>
      <c r="F3820" s="148">
        <v>1978.35</v>
      </c>
      <c r="G3820" s="125">
        <v>9</v>
      </c>
    </row>
    <row r="3821" spans="1:7" s="125" customFormat="1">
      <c r="A3821" s="145" t="s">
        <v>7957</v>
      </c>
      <c r="B3821" s="146" t="s">
        <v>7958</v>
      </c>
      <c r="C3821" s="147" t="s">
        <v>216</v>
      </c>
      <c r="D3821" s="148">
        <v>3083.56</v>
      </c>
      <c r="E3821" s="148">
        <v>231.26</v>
      </c>
      <c r="F3821" s="148">
        <v>3314.82</v>
      </c>
      <c r="G3821" s="125">
        <v>9</v>
      </c>
    </row>
    <row r="3822" spans="1:7" s="125" customFormat="1" ht="30">
      <c r="A3822" s="145" t="s">
        <v>7959</v>
      </c>
      <c r="B3822" s="146" t="s">
        <v>7960</v>
      </c>
      <c r="C3822" s="147" t="s">
        <v>216</v>
      </c>
      <c r="D3822" s="148">
        <v>2272.46</v>
      </c>
      <c r="E3822" s="148">
        <v>173.45</v>
      </c>
      <c r="F3822" s="148">
        <v>2445.91</v>
      </c>
      <c r="G3822" s="125">
        <v>9</v>
      </c>
    </row>
    <row r="3823" spans="1:7" s="125" customFormat="1" ht="30">
      <c r="A3823" s="145" t="s">
        <v>7961</v>
      </c>
      <c r="B3823" s="146" t="s">
        <v>7962</v>
      </c>
      <c r="C3823" s="147" t="s">
        <v>216</v>
      </c>
      <c r="D3823" s="148">
        <v>1633.52</v>
      </c>
      <c r="E3823" s="148">
        <v>120.46</v>
      </c>
      <c r="F3823" s="148">
        <v>1753.98</v>
      </c>
      <c r="G3823" s="125">
        <v>9</v>
      </c>
    </row>
    <row r="3824" spans="1:7" s="125" customFormat="1" ht="30">
      <c r="A3824" s="145" t="s">
        <v>7963</v>
      </c>
      <c r="B3824" s="146" t="s">
        <v>7964</v>
      </c>
      <c r="C3824" s="147" t="s">
        <v>216</v>
      </c>
      <c r="D3824" s="148">
        <v>1384.47</v>
      </c>
      <c r="E3824" s="148">
        <v>96.36</v>
      </c>
      <c r="F3824" s="148">
        <v>1480.83</v>
      </c>
      <c r="G3824" s="125">
        <v>9</v>
      </c>
    </row>
    <row r="3825" spans="1:7" s="125" customFormat="1" ht="30">
      <c r="A3825" s="145" t="s">
        <v>7965</v>
      </c>
      <c r="B3825" s="146" t="s">
        <v>7966</v>
      </c>
      <c r="C3825" s="147" t="s">
        <v>216</v>
      </c>
      <c r="D3825" s="148">
        <v>1220.95</v>
      </c>
      <c r="E3825" s="148">
        <v>81.91</v>
      </c>
      <c r="F3825" s="148">
        <v>1302.8599999999999</v>
      </c>
      <c r="G3825" s="125">
        <v>9</v>
      </c>
    </row>
    <row r="3826" spans="1:7" s="125" customFormat="1" ht="30">
      <c r="A3826" s="145" t="s">
        <v>7967</v>
      </c>
      <c r="B3826" s="146" t="s">
        <v>7968</v>
      </c>
      <c r="C3826" s="147" t="s">
        <v>216</v>
      </c>
      <c r="D3826" s="148">
        <v>1017.49</v>
      </c>
      <c r="E3826" s="148">
        <v>72.28</v>
      </c>
      <c r="F3826" s="148">
        <v>1089.77</v>
      </c>
      <c r="G3826" s="125">
        <v>9</v>
      </c>
    </row>
    <row r="3827" spans="1:7" s="125" customFormat="1">
      <c r="A3827" s="145" t="s">
        <v>7969</v>
      </c>
      <c r="B3827" s="146" t="s">
        <v>7970</v>
      </c>
      <c r="C3827" s="147" t="s">
        <v>216</v>
      </c>
      <c r="D3827" s="148">
        <v>1380.6</v>
      </c>
      <c r="E3827" s="148">
        <v>96.36</v>
      </c>
      <c r="F3827" s="148">
        <v>1476.96</v>
      </c>
      <c r="G3827" s="125">
        <v>9</v>
      </c>
    </row>
    <row r="3828" spans="1:7" s="125" customFormat="1">
      <c r="A3828" s="145" t="s">
        <v>7971</v>
      </c>
      <c r="B3828" s="146" t="s">
        <v>7972</v>
      </c>
      <c r="C3828" s="147" t="s">
        <v>216</v>
      </c>
      <c r="D3828" s="148">
        <v>883.01</v>
      </c>
      <c r="E3828" s="148">
        <v>57.82</v>
      </c>
      <c r="F3828" s="148">
        <v>940.83</v>
      </c>
      <c r="G3828" s="125">
        <v>9</v>
      </c>
    </row>
    <row r="3829" spans="1:7" s="125" customFormat="1">
      <c r="A3829" s="145" t="s">
        <v>7973</v>
      </c>
      <c r="B3829" s="146" t="s">
        <v>7974</v>
      </c>
      <c r="C3829" s="147" t="s">
        <v>24</v>
      </c>
      <c r="D3829" s="148">
        <v>164.56</v>
      </c>
      <c r="E3829" s="148">
        <v>43.37</v>
      </c>
      <c r="F3829" s="148">
        <v>207.93</v>
      </c>
      <c r="G3829" s="125">
        <v>9</v>
      </c>
    </row>
    <row r="3830" spans="1:7" s="125" customFormat="1">
      <c r="A3830" s="145" t="s">
        <v>7975</v>
      </c>
      <c r="B3830" s="146" t="s">
        <v>7976</v>
      </c>
      <c r="C3830" s="147" t="s">
        <v>24</v>
      </c>
      <c r="D3830" s="148">
        <v>254.88</v>
      </c>
      <c r="E3830" s="148">
        <v>57.82</v>
      </c>
      <c r="F3830" s="148">
        <v>312.7</v>
      </c>
      <c r="G3830" s="125">
        <v>9</v>
      </c>
    </row>
    <row r="3831" spans="1:7" s="125" customFormat="1">
      <c r="A3831" s="145" t="s">
        <v>7977</v>
      </c>
      <c r="B3831" s="146" t="s">
        <v>7978</v>
      </c>
      <c r="C3831" s="147"/>
      <c r="D3831" s="148"/>
      <c r="E3831" s="148"/>
      <c r="F3831" s="148"/>
      <c r="G3831" s="125">
        <v>5</v>
      </c>
    </row>
    <row r="3832" spans="1:7" s="125" customFormat="1" ht="30">
      <c r="A3832" s="145" t="s">
        <v>7979</v>
      </c>
      <c r="B3832" s="146" t="s">
        <v>7980</v>
      </c>
      <c r="C3832" s="147" t="s">
        <v>24</v>
      </c>
      <c r="D3832" s="148">
        <v>5865.27</v>
      </c>
      <c r="E3832" s="148">
        <v>1947.9</v>
      </c>
      <c r="F3832" s="148">
        <v>7813.17</v>
      </c>
      <c r="G3832" s="125">
        <v>9</v>
      </c>
    </row>
    <row r="3833" spans="1:7" s="125" customFormat="1" ht="30">
      <c r="A3833" s="145" t="s">
        <v>7981</v>
      </c>
      <c r="B3833" s="146" t="s">
        <v>7982</v>
      </c>
      <c r="C3833" s="147" t="s">
        <v>24</v>
      </c>
      <c r="D3833" s="148">
        <v>21989.06</v>
      </c>
      <c r="E3833" s="148">
        <v>4545.1000000000004</v>
      </c>
      <c r="F3833" s="148">
        <v>26534.16</v>
      </c>
      <c r="G3833" s="125">
        <v>9</v>
      </c>
    </row>
    <row r="3834" spans="1:7" s="125" customFormat="1" ht="30">
      <c r="A3834" s="145" t="s">
        <v>7983</v>
      </c>
      <c r="B3834" s="146" t="s">
        <v>7984</v>
      </c>
      <c r="C3834" s="147" t="s">
        <v>24</v>
      </c>
      <c r="D3834" s="148">
        <v>8798.6299999999992</v>
      </c>
      <c r="E3834" s="148">
        <v>251.94</v>
      </c>
      <c r="F3834" s="148">
        <v>9050.57</v>
      </c>
      <c r="G3834" s="125">
        <v>9</v>
      </c>
    </row>
    <row r="3835" spans="1:7" s="125" customFormat="1" ht="30">
      <c r="A3835" s="145" t="s">
        <v>7985</v>
      </c>
      <c r="B3835" s="146" t="s">
        <v>7986</v>
      </c>
      <c r="C3835" s="147" t="s">
        <v>24</v>
      </c>
      <c r="D3835" s="148">
        <v>7733</v>
      </c>
      <c r="E3835" s="148">
        <v>251.94</v>
      </c>
      <c r="F3835" s="148">
        <v>7984.94</v>
      </c>
      <c r="G3835" s="125">
        <v>9</v>
      </c>
    </row>
    <row r="3836" spans="1:7" s="125" customFormat="1" ht="30">
      <c r="A3836" s="145" t="s">
        <v>7987</v>
      </c>
      <c r="B3836" s="146" t="s">
        <v>7988</v>
      </c>
      <c r="C3836" s="147" t="s">
        <v>24</v>
      </c>
      <c r="D3836" s="148">
        <v>4492.8900000000003</v>
      </c>
      <c r="E3836" s="148">
        <v>251.94</v>
      </c>
      <c r="F3836" s="148">
        <v>4744.83</v>
      </c>
      <c r="G3836" s="125">
        <v>9</v>
      </c>
    </row>
    <row r="3837" spans="1:7" s="125" customFormat="1" ht="30">
      <c r="A3837" s="145" t="s">
        <v>7989</v>
      </c>
      <c r="B3837" s="146" t="s">
        <v>7990</v>
      </c>
      <c r="C3837" s="147" t="s">
        <v>24</v>
      </c>
      <c r="D3837" s="148">
        <v>4345.83</v>
      </c>
      <c r="E3837" s="148">
        <v>251.94</v>
      </c>
      <c r="F3837" s="148">
        <v>4597.7700000000004</v>
      </c>
      <c r="G3837" s="125">
        <v>9</v>
      </c>
    </row>
    <row r="3838" spans="1:7" s="125" customFormat="1" ht="30">
      <c r="A3838" s="145" t="s">
        <v>7991</v>
      </c>
      <c r="B3838" s="146" t="s">
        <v>7992</v>
      </c>
      <c r="C3838" s="147" t="s">
        <v>24</v>
      </c>
      <c r="D3838" s="148">
        <v>13401.4</v>
      </c>
      <c r="E3838" s="148">
        <v>587.4</v>
      </c>
      <c r="F3838" s="148">
        <v>13988.8</v>
      </c>
      <c r="G3838" s="125">
        <v>9</v>
      </c>
    </row>
    <row r="3839" spans="1:7" s="125" customFormat="1">
      <c r="A3839" s="145" t="s">
        <v>7993</v>
      </c>
      <c r="B3839" s="146" t="s">
        <v>7994</v>
      </c>
      <c r="C3839" s="147"/>
      <c r="D3839" s="148"/>
      <c r="E3839" s="148"/>
      <c r="F3839" s="148"/>
      <c r="G3839" s="125">
        <v>5</v>
      </c>
    </row>
    <row r="3840" spans="1:7" s="125" customFormat="1" ht="30">
      <c r="A3840" s="145" t="s">
        <v>7995</v>
      </c>
      <c r="B3840" s="146" t="s">
        <v>7996</v>
      </c>
      <c r="C3840" s="147" t="s">
        <v>24</v>
      </c>
      <c r="D3840" s="148">
        <v>181.84</v>
      </c>
      <c r="E3840" s="148">
        <v>2.1</v>
      </c>
      <c r="F3840" s="148">
        <v>183.94</v>
      </c>
      <c r="G3840" s="125">
        <v>9</v>
      </c>
    </row>
    <row r="3841" spans="1:7" s="125" customFormat="1">
      <c r="A3841" s="145" t="s">
        <v>7997</v>
      </c>
      <c r="B3841" s="146" t="s">
        <v>7998</v>
      </c>
      <c r="C3841" s="147" t="s">
        <v>24</v>
      </c>
      <c r="D3841" s="148">
        <v>10.37</v>
      </c>
      <c r="E3841" s="148">
        <v>12.6</v>
      </c>
      <c r="F3841" s="148">
        <v>22.97</v>
      </c>
      <c r="G3841" s="125">
        <v>9</v>
      </c>
    </row>
    <row r="3842" spans="1:7" s="125" customFormat="1" ht="30">
      <c r="A3842" s="145" t="s">
        <v>7999</v>
      </c>
      <c r="B3842" s="146" t="s">
        <v>8000</v>
      </c>
      <c r="C3842" s="147" t="s">
        <v>24</v>
      </c>
      <c r="D3842" s="148">
        <v>214.08</v>
      </c>
      <c r="E3842" s="148">
        <v>2.1</v>
      </c>
      <c r="F3842" s="148">
        <v>216.18</v>
      </c>
      <c r="G3842" s="125">
        <v>9</v>
      </c>
    </row>
    <row r="3843" spans="1:7" s="125" customFormat="1" ht="30">
      <c r="A3843" s="145" t="s">
        <v>8001</v>
      </c>
      <c r="B3843" s="146" t="s">
        <v>8002</v>
      </c>
      <c r="C3843" s="147" t="s">
        <v>24</v>
      </c>
      <c r="D3843" s="148">
        <v>2405.14</v>
      </c>
      <c r="E3843" s="148">
        <v>12.9</v>
      </c>
      <c r="F3843" s="148">
        <v>2418.04</v>
      </c>
      <c r="G3843" s="125">
        <v>9</v>
      </c>
    </row>
    <row r="3844" spans="1:7" s="125" customFormat="1" ht="30">
      <c r="A3844" s="145" t="s">
        <v>8003</v>
      </c>
      <c r="B3844" s="146" t="s">
        <v>8004</v>
      </c>
      <c r="C3844" s="147" t="s">
        <v>24</v>
      </c>
      <c r="D3844" s="148">
        <v>1742.41</v>
      </c>
      <c r="E3844" s="148">
        <v>19.350000000000001</v>
      </c>
      <c r="F3844" s="148">
        <v>1761.76</v>
      </c>
      <c r="G3844" s="125">
        <v>9</v>
      </c>
    </row>
    <row r="3845" spans="1:7" s="125" customFormat="1">
      <c r="A3845" s="145" t="s">
        <v>8005</v>
      </c>
      <c r="B3845" s="146" t="s">
        <v>8006</v>
      </c>
      <c r="C3845" s="147" t="s">
        <v>24</v>
      </c>
      <c r="D3845" s="148">
        <v>918.48</v>
      </c>
      <c r="E3845" s="148">
        <v>15.16</v>
      </c>
      <c r="F3845" s="148">
        <v>933.64</v>
      </c>
      <c r="G3845" s="125">
        <v>9</v>
      </c>
    </row>
    <row r="3846" spans="1:7" s="125" customFormat="1" ht="30">
      <c r="A3846" s="145" t="s">
        <v>8007</v>
      </c>
      <c r="B3846" s="146" t="s">
        <v>8008</v>
      </c>
      <c r="C3846" s="147" t="s">
        <v>24</v>
      </c>
      <c r="D3846" s="148">
        <v>2403.06</v>
      </c>
      <c r="E3846" s="148">
        <v>19.350000000000001</v>
      </c>
      <c r="F3846" s="148">
        <v>2422.41</v>
      </c>
      <c r="G3846" s="125">
        <v>9</v>
      </c>
    </row>
    <row r="3847" spans="1:7" s="125" customFormat="1">
      <c r="A3847" s="145" t="s">
        <v>8009</v>
      </c>
      <c r="B3847" s="146" t="s">
        <v>8010</v>
      </c>
      <c r="C3847" s="147" t="s">
        <v>24</v>
      </c>
      <c r="D3847" s="148">
        <v>370.2</v>
      </c>
      <c r="E3847" s="148">
        <v>19.350000000000001</v>
      </c>
      <c r="F3847" s="148">
        <v>389.55</v>
      </c>
      <c r="G3847" s="125">
        <v>9</v>
      </c>
    </row>
    <row r="3848" spans="1:7" s="125" customFormat="1" ht="30">
      <c r="A3848" s="145" t="s">
        <v>8011</v>
      </c>
      <c r="B3848" s="146" t="s">
        <v>8012</v>
      </c>
      <c r="C3848" s="147" t="s">
        <v>24</v>
      </c>
      <c r="D3848" s="148">
        <v>1996.24</v>
      </c>
      <c r="E3848" s="148">
        <v>19.350000000000001</v>
      </c>
      <c r="F3848" s="148">
        <v>2015.59</v>
      </c>
      <c r="G3848" s="125">
        <v>9</v>
      </c>
    </row>
    <row r="3849" spans="1:7" s="125" customFormat="1" ht="30">
      <c r="A3849" s="145" t="s">
        <v>8013</v>
      </c>
      <c r="B3849" s="146" t="s">
        <v>8014</v>
      </c>
      <c r="C3849" s="147" t="s">
        <v>24</v>
      </c>
      <c r="D3849" s="148">
        <v>913.36</v>
      </c>
      <c r="E3849" s="148">
        <v>12.9</v>
      </c>
      <c r="F3849" s="148">
        <v>926.26</v>
      </c>
      <c r="G3849" s="125">
        <v>9</v>
      </c>
    </row>
    <row r="3850" spans="1:7" s="125" customFormat="1">
      <c r="A3850" s="145" t="s">
        <v>8015</v>
      </c>
      <c r="B3850" s="146" t="s">
        <v>8016</v>
      </c>
      <c r="C3850" s="147" t="s">
        <v>24</v>
      </c>
      <c r="D3850" s="148">
        <v>2031.98</v>
      </c>
      <c r="E3850" s="148">
        <v>15.16</v>
      </c>
      <c r="F3850" s="148">
        <v>2047.14</v>
      </c>
      <c r="G3850" s="125">
        <v>9</v>
      </c>
    </row>
    <row r="3851" spans="1:7" s="125" customFormat="1">
      <c r="A3851" s="145" t="s">
        <v>8017</v>
      </c>
      <c r="B3851" s="146" t="s">
        <v>8018</v>
      </c>
      <c r="C3851" s="147" t="s">
        <v>24</v>
      </c>
      <c r="D3851" s="148">
        <v>111.13</v>
      </c>
      <c r="E3851" s="148">
        <v>6.3</v>
      </c>
      <c r="F3851" s="148">
        <v>117.43</v>
      </c>
      <c r="G3851" s="125">
        <v>9</v>
      </c>
    </row>
    <row r="3852" spans="1:7" s="125" customFormat="1">
      <c r="A3852" s="145" t="s">
        <v>8019</v>
      </c>
      <c r="B3852" s="146" t="s">
        <v>8020</v>
      </c>
      <c r="C3852" s="147" t="s">
        <v>24</v>
      </c>
      <c r="D3852" s="148">
        <v>269.37</v>
      </c>
      <c r="E3852" s="148">
        <v>64.41</v>
      </c>
      <c r="F3852" s="148">
        <v>333.78</v>
      </c>
      <c r="G3852" s="125">
        <v>9</v>
      </c>
    </row>
    <row r="3853" spans="1:7" s="125" customFormat="1">
      <c r="A3853" s="145" t="s">
        <v>8021</v>
      </c>
      <c r="B3853" s="146" t="s">
        <v>8022</v>
      </c>
      <c r="C3853" s="147" t="s">
        <v>24</v>
      </c>
      <c r="D3853" s="148">
        <v>1565.37</v>
      </c>
      <c r="E3853" s="148">
        <v>44.09</v>
      </c>
      <c r="F3853" s="148">
        <v>1609.46</v>
      </c>
      <c r="G3853" s="125">
        <v>9</v>
      </c>
    </row>
    <row r="3854" spans="1:7" s="125" customFormat="1">
      <c r="A3854" s="145" t="s">
        <v>8023</v>
      </c>
      <c r="B3854" s="146" t="s">
        <v>8024</v>
      </c>
      <c r="C3854" s="147" t="s">
        <v>24</v>
      </c>
      <c r="D3854" s="148">
        <v>333.51</v>
      </c>
      <c r="E3854" s="148">
        <v>31.49</v>
      </c>
      <c r="F3854" s="148">
        <v>365</v>
      </c>
      <c r="G3854" s="125">
        <v>9</v>
      </c>
    </row>
    <row r="3855" spans="1:7" s="125" customFormat="1">
      <c r="A3855" s="145" t="s">
        <v>8025</v>
      </c>
      <c r="B3855" s="146" t="s">
        <v>8026</v>
      </c>
      <c r="C3855" s="147" t="s">
        <v>24</v>
      </c>
      <c r="D3855" s="148">
        <v>179.58</v>
      </c>
      <c r="E3855" s="148">
        <v>64.41</v>
      </c>
      <c r="F3855" s="148">
        <v>243.99</v>
      </c>
      <c r="G3855" s="125">
        <v>9</v>
      </c>
    </row>
    <row r="3856" spans="1:7" s="125" customFormat="1" ht="30">
      <c r="A3856" s="145" t="s">
        <v>8027</v>
      </c>
      <c r="B3856" s="146" t="s">
        <v>8028</v>
      </c>
      <c r="C3856" s="147" t="s">
        <v>24</v>
      </c>
      <c r="D3856" s="148">
        <v>68.58</v>
      </c>
      <c r="E3856" s="148">
        <v>69.709999999999994</v>
      </c>
      <c r="F3856" s="148">
        <v>138.29</v>
      </c>
      <c r="G3856" s="125">
        <v>9</v>
      </c>
    </row>
    <row r="3857" spans="1:7" s="125" customFormat="1">
      <c r="A3857" s="145" t="s">
        <v>8029</v>
      </c>
      <c r="B3857" s="146" t="s">
        <v>8030</v>
      </c>
      <c r="C3857" s="147" t="s">
        <v>24</v>
      </c>
      <c r="D3857" s="148">
        <v>941.97</v>
      </c>
      <c r="E3857" s="148">
        <v>64.41</v>
      </c>
      <c r="F3857" s="148">
        <v>1006.38</v>
      </c>
      <c r="G3857" s="125">
        <v>9</v>
      </c>
    </row>
    <row r="3858" spans="1:7" s="125" customFormat="1" ht="30">
      <c r="A3858" s="145" t="s">
        <v>8031</v>
      </c>
      <c r="B3858" s="146" t="s">
        <v>8032</v>
      </c>
      <c r="C3858" s="147" t="s">
        <v>24</v>
      </c>
      <c r="D3858" s="148">
        <v>917.51</v>
      </c>
      <c r="E3858" s="148">
        <v>64.41</v>
      </c>
      <c r="F3858" s="148">
        <v>981.92</v>
      </c>
      <c r="G3858" s="125">
        <v>9</v>
      </c>
    </row>
    <row r="3859" spans="1:7" s="125" customFormat="1" ht="30">
      <c r="A3859" s="145" t="s">
        <v>8033</v>
      </c>
      <c r="B3859" s="146" t="s">
        <v>8034</v>
      </c>
      <c r="C3859" s="147" t="s">
        <v>24</v>
      </c>
      <c r="D3859" s="148">
        <v>1772.4</v>
      </c>
      <c r="E3859" s="148">
        <v>64.41</v>
      </c>
      <c r="F3859" s="148">
        <v>1836.81</v>
      </c>
      <c r="G3859" s="125">
        <v>9</v>
      </c>
    </row>
    <row r="3860" spans="1:7" s="125" customFormat="1">
      <c r="A3860" s="145" t="s">
        <v>8035</v>
      </c>
      <c r="B3860" s="146" t="s">
        <v>8036</v>
      </c>
      <c r="C3860" s="147" t="s">
        <v>24</v>
      </c>
      <c r="D3860" s="148">
        <v>3474.24</v>
      </c>
      <c r="E3860" s="148">
        <v>293.14</v>
      </c>
      <c r="F3860" s="148">
        <v>3767.38</v>
      </c>
      <c r="G3860" s="125">
        <v>9</v>
      </c>
    </row>
    <row r="3861" spans="1:7" s="125" customFormat="1">
      <c r="A3861" s="145" t="s">
        <v>8037</v>
      </c>
      <c r="B3861" s="146" t="s">
        <v>8038</v>
      </c>
      <c r="C3861" s="147" t="s">
        <v>24</v>
      </c>
      <c r="D3861" s="148">
        <v>2792.71</v>
      </c>
      <c r="E3861" s="148">
        <v>171.81</v>
      </c>
      <c r="F3861" s="148">
        <v>2964.52</v>
      </c>
      <c r="G3861" s="125">
        <v>9</v>
      </c>
    </row>
    <row r="3862" spans="1:7" s="125" customFormat="1">
      <c r="A3862" s="145" t="s">
        <v>8039</v>
      </c>
      <c r="B3862" s="146" t="s">
        <v>8040</v>
      </c>
      <c r="C3862" s="147" t="s">
        <v>24</v>
      </c>
      <c r="D3862" s="148">
        <v>4138.43</v>
      </c>
      <c r="E3862" s="148">
        <v>171.81</v>
      </c>
      <c r="F3862" s="148">
        <v>4310.24</v>
      </c>
      <c r="G3862" s="125">
        <v>9</v>
      </c>
    </row>
    <row r="3863" spans="1:7" s="125" customFormat="1">
      <c r="A3863" s="145" t="s">
        <v>8041</v>
      </c>
      <c r="B3863" s="146" t="s">
        <v>8042</v>
      </c>
      <c r="C3863" s="147" t="s">
        <v>24</v>
      </c>
      <c r="D3863" s="148">
        <v>711.84</v>
      </c>
      <c r="E3863" s="148">
        <v>197.1</v>
      </c>
      <c r="F3863" s="148">
        <v>908.94</v>
      </c>
      <c r="G3863" s="125">
        <v>9</v>
      </c>
    </row>
    <row r="3864" spans="1:7" s="125" customFormat="1">
      <c r="A3864" s="145" t="s">
        <v>8043</v>
      </c>
      <c r="B3864" s="146" t="s">
        <v>8044</v>
      </c>
      <c r="C3864" s="147"/>
      <c r="D3864" s="148"/>
      <c r="E3864" s="148"/>
      <c r="F3864" s="148"/>
      <c r="G3864" s="125">
        <v>5</v>
      </c>
    </row>
    <row r="3865" spans="1:7" s="125" customFormat="1">
      <c r="A3865" s="145" t="s">
        <v>8045</v>
      </c>
      <c r="B3865" s="146" t="s">
        <v>8046</v>
      </c>
      <c r="C3865" s="147" t="s">
        <v>112</v>
      </c>
      <c r="D3865" s="148">
        <v>873.07</v>
      </c>
      <c r="E3865" s="148">
        <v>10.9</v>
      </c>
      <c r="F3865" s="148">
        <v>883.97</v>
      </c>
      <c r="G3865" s="125">
        <v>9</v>
      </c>
    </row>
    <row r="3866" spans="1:7" s="125" customFormat="1">
      <c r="A3866" s="145" t="s">
        <v>8047</v>
      </c>
      <c r="B3866" s="146" t="s">
        <v>8048</v>
      </c>
      <c r="C3866" s="147" t="s">
        <v>112</v>
      </c>
      <c r="D3866" s="148">
        <v>1099.58</v>
      </c>
      <c r="E3866" s="148">
        <v>10.9</v>
      </c>
      <c r="F3866" s="148">
        <v>1110.48</v>
      </c>
      <c r="G3866" s="125">
        <v>9</v>
      </c>
    </row>
    <row r="3867" spans="1:7" s="125" customFormat="1" ht="30">
      <c r="A3867" s="145" t="s">
        <v>8049</v>
      </c>
      <c r="B3867" s="146" t="s">
        <v>8050</v>
      </c>
      <c r="C3867" s="147" t="s">
        <v>112</v>
      </c>
      <c r="D3867" s="148">
        <v>1220.07</v>
      </c>
      <c r="E3867" s="148">
        <v>443.49</v>
      </c>
      <c r="F3867" s="148">
        <v>1663.56</v>
      </c>
      <c r="G3867" s="125">
        <v>9</v>
      </c>
    </row>
    <row r="3868" spans="1:7" s="125" customFormat="1" ht="30">
      <c r="A3868" s="145" t="s">
        <v>8051</v>
      </c>
      <c r="B3868" s="146" t="s">
        <v>8052</v>
      </c>
      <c r="C3868" s="147" t="s">
        <v>112</v>
      </c>
      <c r="D3868" s="148">
        <v>1446.29</v>
      </c>
      <c r="E3868" s="148">
        <v>472.86</v>
      </c>
      <c r="F3868" s="148">
        <v>1919.15</v>
      </c>
      <c r="G3868" s="125">
        <v>9</v>
      </c>
    </row>
    <row r="3869" spans="1:7" s="125" customFormat="1" ht="30">
      <c r="A3869" s="145" t="s">
        <v>8053</v>
      </c>
      <c r="B3869" s="146" t="s">
        <v>8054</v>
      </c>
      <c r="C3869" s="147" t="s">
        <v>112</v>
      </c>
      <c r="D3869" s="148">
        <v>1714.76</v>
      </c>
      <c r="E3869" s="148">
        <v>531.6</v>
      </c>
      <c r="F3869" s="148">
        <v>2246.36</v>
      </c>
      <c r="G3869" s="125">
        <v>9</v>
      </c>
    </row>
    <row r="3870" spans="1:7" s="125" customFormat="1" ht="30">
      <c r="A3870" s="145" t="s">
        <v>8055</v>
      </c>
      <c r="B3870" s="146" t="s">
        <v>8056</v>
      </c>
      <c r="C3870" s="147" t="s">
        <v>112</v>
      </c>
      <c r="D3870" s="148">
        <v>2252.7399999999998</v>
      </c>
      <c r="E3870" s="148">
        <v>560.97</v>
      </c>
      <c r="F3870" s="148">
        <v>2813.71</v>
      </c>
      <c r="G3870" s="125">
        <v>9</v>
      </c>
    </row>
    <row r="3871" spans="1:7" s="125" customFormat="1">
      <c r="A3871" s="145" t="s">
        <v>8057</v>
      </c>
      <c r="B3871" s="146" t="s">
        <v>8058</v>
      </c>
      <c r="C3871" s="147" t="s">
        <v>145</v>
      </c>
      <c r="D3871" s="148">
        <v>27.13</v>
      </c>
      <c r="E3871" s="148">
        <v>24.43</v>
      </c>
      <c r="F3871" s="148">
        <v>51.56</v>
      </c>
      <c r="G3871" s="125">
        <v>9</v>
      </c>
    </row>
    <row r="3872" spans="1:7" s="125" customFormat="1">
      <c r="A3872" s="145" t="s">
        <v>8059</v>
      </c>
      <c r="B3872" s="146" t="s">
        <v>8060</v>
      </c>
      <c r="C3872" s="147"/>
      <c r="D3872" s="148"/>
      <c r="E3872" s="148"/>
      <c r="F3872" s="148"/>
      <c r="G3872" s="125">
        <v>2</v>
      </c>
    </row>
    <row r="3873" spans="1:7" s="125" customFormat="1">
      <c r="A3873" s="145" t="s">
        <v>8061</v>
      </c>
      <c r="B3873" s="146" t="s">
        <v>8062</v>
      </c>
      <c r="C3873" s="147"/>
      <c r="D3873" s="148"/>
      <c r="E3873" s="148"/>
      <c r="F3873" s="148"/>
      <c r="G3873" s="125">
        <v>5</v>
      </c>
    </row>
    <row r="3874" spans="1:7" s="125" customFormat="1">
      <c r="A3874" s="145" t="s">
        <v>8063</v>
      </c>
      <c r="B3874" s="146" t="s">
        <v>8064</v>
      </c>
      <c r="C3874" s="147" t="s">
        <v>24</v>
      </c>
      <c r="D3874" s="148">
        <v>4335.28</v>
      </c>
      <c r="E3874" s="148">
        <v>21</v>
      </c>
      <c r="F3874" s="148">
        <v>4356.28</v>
      </c>
      <c r="G3874" s="125">
        <v>9</v>
      </c>
    </row>
    <row r="3875" spans="1:7" s="125" customFormat="1">
      <c r="A3875" s="145" t="s">
        <v>8065</v>
      </c>
      <c r="B3875" s="146" t="s">
        <v>8066</v>
      </c>
      <c r="C3875" s="147" t="s">
        <v>31</v>
      </c>
      <c r="D3875" s="148">
        <v>2248.0700000000002</v>
      </c>
      <c r="E3875" s="148"/>
      <c r="F3875" s="148">
        <v>2248.0700000000002</v>
      </c>
      <c r="G3875" s="125">
        <v>9</v>
      </c>
    </row>
    <row r="3876" spans="1:7" s="125" customFormat="1" ht="30">
      <c r="A3876" s="145" t="s">
        <v>8067</v>
      </c>
      <c r="B3876" s="146" t="s">
        <v>8068</v>
      </c>
      <c r="C3876" s="147" t="s">
        <v>31</v>
      </c>
      <c r="D3876" s="148">
        <v>2323.9499999999998</v>
      </c>
      <c r="E3876" s="148"/>
      <c r="F3876" s="148">
        <v>2323.9499999999998</v>
      </c>
      <c r="G3876" s="125">
        <v>9</v>
      </c>
    </row>
    <row r="3877" spans="1:7" s="125" customFormat="1">
      <c r="A3877" s="145" t="s">
        <v>8069</v>
      </c>
      <c r="B3877" s="146" t="s">
        <v>8070</v>
      </c>
      <c r="C3877" s="147"/>
      <c r="D3877" s="148"/>
      <c r="E3877" s="148"/>
      <c r="F3877" s="148"/>
      <c r="G3877" s="125">
        <v>5</v>
      </c>
    </row>
    <row r="3878" spans="1:7" s="125" customFormat="1" ht="30">
      <c r="A3878" s="145" t="s">
        <v>8071</v>
      </c>
      <c r="B3878" s="146" t="s">
        <v>8072</v>
      </c>
      <c r="C3878" s="147" t="s">
        <v>216</v>
      </c>
      <c r="D3878" s="148">
        <v>10615.42</v>
      </c>
      <c r="E3878" s="148"/>
      <c r="F3878" s="148">
        <v>10615.42</v>
      </c>
      <c r="G3878" s="125">
        <v>9</v>
      </c>
    </row>
    <row r="3879" spans="1:7" s="125" customFormat="1" ht="30">
      <c r="A3879" s="145" t="s">
        <v>8073</v>
      </c>
      <c r="B3879" s="146" t="s">
        <v>8074</v>
      </c>
      <c r="C3879" s="147" t="s">
        <v>216</v>
      </c>
      <c r="D3879" s="148">
        <v>8859.23</v>
      </c>
      <c r="E3879" s="148"/>
      <c r="F3879" s="148">
        <v>8859.23</v>
      </c>
      <c r="G3879" s="125">
        <v>9</v>
      </c>
    </row>
    <row r="3880" spans="1:7" s="125" customFormat="1" ht="30">
      <c r="A3880" s="145" t="s">
        <v>8075</v>
      </c>
      <c r="B3880" s="146" t="s">
        <v>8076</v>
      </c>
      <c r="C3880" s="147" t="s">
        <v>216</v>
      </c>
      <c r="D3880" s="148">
        <v>4549.53</v>
      </c>
      <c r="E3880" s="148"/>
      <c r="F3880" s="148">
        <v>4549.53</v>
      </c>
      <c r="G3880" s="125">
        <v>9</v>
      </c>
    </row>
    <row r="3881" spans="1:7" s="125" customFormat="1">
      <c r="A3881" s="145" t="s">
        <v>8077</v>
      </c>
      <c r="B3881" s="146" t="s">
        <v>8078</v>
      </c>
      <c r="C3881" s="147"/>
      <c r="D3881" s="148"/>
      <c r="E3881" s="148"/>
      <c r="F3881" s="148"/>
      <c r="G3881" s="125">
        <v>2</v>
      </c>
    </row>
    <row r="3882" spans="1:7" s="125" customFormat="1">
      <c r="A3882" s="145" t="s">
        <v>8079</v>
      </c>
      <c r="B3882" s="146" t="s">
        <v>8080</v>
      </c>
      <c r="C3882" s="147"/>
      <c r="D3882" s="148"/>
      <c r="E3882" s="148"/>
      <c r="F3882" s="148"/>
      <c r="G3882" s="125">
        <v>5</v>
      </c>
    </row>
    <row r="3883" spans="1:7" s="125" customFormat="1">
      <c r="A3883" s="145" t="s">
        <v>8081</v>
      </c>
      <c r="B3883" s="146" t="s">
        <v>8082</v>
      </c>
      <c r="C3883" s="147" t="s">
        <v>216</v>
      </c>
      <c r="D3883" s="148">
        <v>1785.64</v>
      </c>
      <c r="E3883" s="148"/>
      <c r="F3883" s="148">
        <v>1785.64</v>
      </c>
      <c r="G3883" s="125">
        <v>9</v>
      </c>
    </row>
    <row r="3884" spans="1:7" s="125" customFormat="1">
      <c r="A3884" s="145" t="s">
        <v>8083</v>
      </c>
      <c r="B3884" s="146" t="s">
        <v>8084</v>
      </c>
      <c r="C3884" s="147"/>
      <c r="D3884" s="148"/>
      <c r="E3884" s="148"/>
      <c r="F3884" s="148"/>
      <c r="G3884" s="125">
        <v>5</v>
      </c>
    </row>
    <row r="3885" spans="1:7" s="125" customFormat="1">
      <c r="A3885" s="145" t="s">
        <v>8085</v>
      </c>
      <c r="B3885" s="146" t="s">
        <v>8086</v>
      </c>
      <c r="C3885" s="147" t="s">
        <v>216</v>
      </c>
      <c r="D3885" s="148">
        <v>2157.8000000000002</v>
      </c>
      <c r="E3885" s="148"/>
      <c r="F3885" s="148">
        <v>2157.8000000000002</v>
      </c>
      <c r="G3885" s="125">
        <v>9</v>
      </c>
    </row>
    <row r="3886" spans="1:7" s="125" customFormat="1">
      <c r="A3886" s="145" t="s">
        <v>8087</v>
      </c>
      <c r="B3886" s="146" t="s">
        <v>8088</v>
      </c>
      <c r="C3886" s="147"/>
      <c r="D3886" s="148"/>
      <c r="E3886" s="148"/>
      <c r="F3886" s="148"/>
      <c r="G3886" s="125">
        <v>2</v>
      </c>
    </row>
    <row r="3887" spans="1:7" s="125" customFormat="1">
      <c r="A3887" s="145" t="s">
        <v>8089</v>
      </c>
      <c r="B3887" s="146" t="s">
        <v>8090</v>
      </c>
      <c r="C3887" s="147"/>
      <c r="D3887" s="148"/>
      <c r="E3887" s="148"/>
      <c r="F3887" s="148"/>
      <c r="G3887" s="125">
        <v>5</v>
      </c>
    </row>
    <row r="3888" spans="1:7" s="125" customFormat="1" ht="30">
      <c r="A3888" s="145" t="s">
        <v>8091</v>
      </c>
      <c r="B3888" s="146" t="s">
        <v>8092</v>
      </c>
      <c r="C3888" s="147" t="s">
        <v>24</v>
      </c>
      <c r="D3888" s="148">
        <v>958.23</v>
      </c>
      <c r="E3888" s="148">
        <v>12.6</v>
      </c>
      <c r="F3888" s="148">
        <v>970.83</v>
      </c>
      <c r="G3888" s="125">
        <v>9</v>
      </c>
    </row>
    <row r="3889" spans="1:7" s="125" customFormat="1">
      <c r="A3889" s="145" t="s">
        <v>8093</v>
      </c>
      <c r="B3889" s="146" t="s">
        <v>8094</v>
      </c>
      <c r="C3889" s="147" t="s">
        <v>24</v>
      </c>
      <c r="D3889" s="148">
        <v>10927.38</v>
      </c>
      <c r="E3889" s="148"/>
      <c r="F3889" s="148">
        <v>10927.38</v>
      </c>
      <c r="G3889" s="125">
        <v>9</v>
      </c>
    </row>
    <row r="3890" spans="1:7" s="125" customFormat="1">
      <c r="A3890" s="145" t="s">
        <v>8095</v>
      </c>
      <c r="B3890" s="146" t="s">
        <v>8096</v>
      </c>
      <c r="C3890" s="147" t="s">
        <v>112</v>
      </c>
      <c r="D3890" s="148">
        <v>204.5</v>
      </c>
      <c r="E3890" s="148">
        <v>41.99</v>
      </c>
      <c r="F3890" s="148">
        <v>246.49</v>
      </c>
      <c r="G3890" s="125">
        <v>9</v>
      </c>
    </row>
    <row r="3891" spans="1:7" s="125" customFormat="1" ht="30">
      <c r="A3891" s="145" t="s">
        <v>8097</v>
      </c>
      <c r="B3891" s="146" t="s">
        <v>8098</v>
      </c>
      <c r="C3891" s="147" t="s">
        <v>112</v>
      </c>
      <c r="D3891" s="148">
        <v>2877</v>
      </c>
      <c r="E3891" s="148"/>
      <c r="F3891" s="148">
        <v>2877</v>
      </c>
      <c r="G3891" s="125">
        <v>9</v>
      </c>
    </row>
    <row r="3892" spans="1:7" s="125" customFormat="1" ht="30">
      <c r="A3892" s="145" t="s">
        <v>8099</v>
      </c>
      <c r="B3892" s="146" t="s">
        <v>8100</v>
      </c>
      <c r="C3892" s="147" t="s">
        <v>112</v>
      </c>
      <c r="D3892" s="148">
        <v>6073.1</v>
      </c>
      <c r="E3892" s="148"/>
      <c r="F3892" s="148">
        <v>6073.1</v>
      </c>
      <c r="G3892" s="125">
        <v>9</v>
      </c>
    </row>
    <row r="3893" spans="1:7" s="125" customFormat="1">
      <c r="A3893" s="145" t="s">
        <v>8101</v>
      </c>
      <c r="B3893" s="146" t="s">
        <v>8102</v>
      </c>
      <c r="C3893" s="147" t="s">
        <v>112</v>
      </c>
      <c r="D3893" s="148">
        <v>1255.78</v>
      </c>
      <c r="E3893" s="148">
        <v>104.98</v>
      </c>
      <c r="F3893" s="148">
        <v>1360.76</v>
      </c>
      <c r="G3893" s="125">
        <v>9</v>
      </c>
    </row>
    <row r="3894" spans="1:7" s="125" customFormat="1">
      <c r="A3894" s="145" t="s">
        <v>8103</v>
      </c>
      <c r="B3894" s="146" t="s">
        <v>8104</v>
      </c>
      <c r="C3894" s="147" t="s">
        <v>24</v>
      </c>
      <c r="D3894" s="148">
        <v>2786.81</v>
      </c>
      <c r="E3894" s="148">
        <v>12.6</v>
      </c>
      <c r="F3894" s="148">
        <v>2799.41</v>
      </c>
      <c r="G3894" s="125">
        <v>9</v>
      </c>
    </row>
    <row r="3895" spans="1:7" s="125" customFormat="1" ht="30">
      <c r="A3895" s="145" t="s">
        <v>8105</v>
      </c>
      <c r="B3895" s="146" t="s">
        <v>8106</v>
      </c>
      <c r="C3895" s="147" t="s">
        <v>112</v>
      </c>
      <c r="D3895" s="148">
        <v>2761.49</v>
      </c>
      <c r="E3895" s="148">
        <v>574.20000000000005</v>
      </c>
      <c r="F3895" s="148">
        <v>3335.69</v>
      </c>
      <c r="G3895" s="125">
        <v>9</v>
      </c>
    </row>
    <row r="3896" spans="1:7" s="125" customFormat="1">
      <c r="A3896" s="145" t="s">
        <v>8107</v>
      </c>
      <c r="B3896" s="146" t="s">
        <v>8108</v>
      </c>
      <c r="C3896" s="147"/>
      <c r="D3896" s="148"/>
      <c r="E3896" s="148"/>
      <c r="F3896" s="148"/>
      <c r="G3896" s="125">
        <v>5</v>
      </c>
    </row>
    <row r="3897" spans="1:7" s="125" customFormat="1" ht="30">
      <c r="A3897" s="145" t="s">
        <v>8109</v>
      </c>
      <c r="B3897" s="146" t="s">
        <v>8110</v>
      </c>
      <c r="C3897" s="147" t="s">
        <v>24</v>
      </c>
      <c r="D3897" s="148">
        <v>4088.77</v>
      </c>
      <c r="E3897" s="148">
        <v>947.04</v>
      </c>
      <c r="F3897" s="148">
        <v>5035.8100000000004</v>
      </c>
      <c r="G3897" s="125">
        <v>9</v>
      </c>
    </row>
    <row r="3898" spans="1:7" s="125" customFormat="1">
      <c r="A3898" s="145" t="s">
        <v>8111</v>
      </c>
      <c r="B3898" s="146" t="s">
        <v>8112</v>
      </c>
      <c r="C3898" s="147" t="s">
        <v>24</v>
      </c>
      <c r="D3898" s="148">
        <v>726.82</v>
      </c>
      <c r="E3898" s="148">
        <v>295.95</v>
      </c>
      <c r="F3898" s="148">
        <v>1022.77</v>
      </c>
      <c r="G3898" s="125">
        <v>9</v>
      </c>
    </row>
    <row r="3899" spans="1:7" s="125" customFormat="1">
      <c r="A3899" s="145" t="s">
        <v>8113</v>
      </c>
      <c r="B3899" s="146" t="s">
        <v>8114</v>
      </c>
      <c r="C3899" s="147" t="s">
        <v>24</v>
      </c>
      <c r="D3899" s="148">
        <v>1194.69</v>
      </c>
      <c r="E3899" s="148">
        <v>295.95</v>
      </c>
      <c r="F3899" s="148">
        <v>1490.64</v>
      </c>
      <c r="G3899" s="125">
        <v>9</v>
      </c>
    </row>
    <row r="3900" spans="1:7" s="125" customFormat="1">
      <c r="A3900" s="145" t="s">
        <v>8115</v>
      </c>
      <c r="B3900" s="146" t="s">
        <v>8116</v>
      </c>
      <c r="C3900" s="147" t="s">
        <v>24</v>
      </c>
      <c r="D3900" s="148">
        <v>1127.67</v>
      </c>
      <c r="E3900" s="148">
        <v>295.95</v>
      </c>
      <c r="F3900" s="148">
        <v>1423.62</v>
      </c>
      <c r="G3900" s="125">
        <v>9</v>
      </c>
    </row>
    <row r="3901" spans="1:7" s="125" customFormat="1">
      <c r="A3901" s="145" t="s">
        <v>8117</v>
      </c>
      <c r="B3901" s="146" t="s">
        <v>8118</v>
      </c>
      <c r="C3901" s="147" t="s">
        <v>24</v>
      </c>
      <c r="D3901" s="148">
        <v>2293.37</v>
      </c>
      <c r="E3901" s="148">
        <v>591.9</v>
      </c>
      <c r="F3901" s="148">
        <v>2885.27</v>
      </c>
      <c r="G3901" s="125">
        <v>9</v>
      </c>
    </row>
    <row r="3902" spans="1:7" s="125" customFormat="1">
      <c r="A3902" s="145" t="s">
        <v>8119</v>
      </c>
      <c r="B3902" s="146" t="s">
        <v>8120</v>
      </c>
      <c r="C3902" s="147" t="s">
        <v>24</v>
      </c>
      <c r="D3902" s="148">
        <v>978.78</v>
      </c>
      <c r="E3902" s="148">
        <v>9.44</v>
      </c>
      <c r="F3902" s="148">
        <v>988.22</v>
      </c>
      <c r="G3902" s="125">
        <v>9</v>
      </c>
    </row>
    <row r="3903" spans="1:7" s="125" customFormat="1">
      <c r="A3903" s="145" t="s">
        <v>8121</v>
      </c>
      <c r="B3903" s="146" t="s">
        <v>8122</v>
      </c>
      <c r="C3903" s="147" t="s">
        <v>24</v>
      </c>
      <c r="D3903" s="148">
        <v>10.57</v>
      </c>
      <c r="E3903" s="148">
        <v>21</v>
      </c>
      <c r="F3903" s="148">
        <v>31.57</v>
      </c>
      <c r="G3903" s="125">
        <v>9</v>
      </c>
    </row>
    <row r="3904" spans="1:7" s="125" customFormat="1" ht="30">
      <c r="A3904" s="145" t="s">
        <v>8123</v>
      </c>
      <c r="B3904" s="146" t="s">
        <v>8124</v>
      </c>
      <c r="C3904" s="147" t="s">
        <v>24</v>
      </c>
      <c r="D3904" s="148">
        <v>1332.47</v>
      </c>
      <c r="E3904" s="148">
        <v>167.96</v>
      </c>
      <c r="F3904" s="148">
        <v>1500.43</v>
      </c>
      <c r="G3904" s="125">
        <v>9</v>
      </c>
    </row>
    <row r="3905" spans="1:7" s="125" customFormat="1">
      <c r="A3905" s="145" t="s">
        <v>8125</v>
      </c>
      <c r="B3905" s="146" t="s">
        <v>8126</v>
      </c>
      <c r="C3905" s="147" t="s">
        <v>24</v>
      </c>
      <c r="D3905" s="148">
        <v>156.27000000000001</v>
      </c>
      <c r="E3905" s="148">
        <v>41.99</v>
      </c>
      <c r="F3905" s="148">
        <v>198.26</v>
      </c>
      <c r="G3905" s="125">
        <v>9</v>
      </c>
    </row>
    <row r="3906" spans="1:7" s="125" customFormat="1">
      <c r="A3906" s="145" t="s">
        <v>8127</v>
      </c>
      <c r="B3906" s="146" t="s">
        <v>8128</v>
      </c>
      <c r="C3906" s="147" t="s">
        <v>24</v>
      </c>
      <c r="D3906" s="148">
        <v>455.1</v>
      </c>
      <c r="E3906" s="148">
        <v>12.6</v>
      </c>
      <c r="F3906" s="148">
        <v>467.7</v>
      </c>
      <c r="G3906" s="125">
        <v>9</v>
      </c>
    </row>
    <row r="3907" spans="1:7" s="125" customFormat="1" ht="30">
      <c r="A3907" s="145" t="s">
        <v>8129</v>
      </c>
      <c r="B3907" s="146" t="s">
        <v>8130</v>
      </c>
      <c r="C3907" s="147" t="s">
        <v>24</v>
      </c>
      <c r="D3907" s="148">
        <v>899.84</v>
      </c>
      <c r="E3907" s="148">
        <v>173.82</v>
      </c>
      <c r="F3907" s="148">
        <v>1073.6600000000001</v>
      </c>
      <c r="G3907" s="125">
        <v>9</v>
      </c>
    </row>
    <row r="3908" spans="1:7" s="125" customFormat="1" ht="30">
      <c r="A3908" s="145" t="s">
        <v>8131</v>
      </c>
      <c r="B3908" s="146" t="s">
        <v>8132</v>
      </c>
      <c r="C3908" s="147" t="s">
        <v>24</v>
      </c>
      <c r="D3908" s="148">
        <v>3399.97</v>
      </c>
      <c r="E3908" s="148">
        <v>173.82</v>
      </c>
      <c r="F3908" s="148">
        <v>3573.79</v>
      </c>
      <c r="G3908" s="125">
        <v>9</v>
      </c>
    </row>
    <row r="3909" spans="1:7" s="125" customFormat="1" ht="30">
      <c r="A3909" s="145" t="s">
        <v>8133</v>
      </c>
      <c r="B3909" s="146" t="s">
        <v>8134</v>
      </c>
      <c r="C3909" s="147" t="s">
        <v>24</v>
      </c>
      <c r="D3909" s="148">
        <v>9725.2000000000007</v>
      </c>
      <c r="E3909" s="148">
        <v>173.82</v>
      </c>
      <c r="F3909" s="148">
        <v>9899.02</v>
      </c>
      <c r="G3909" s="125">
        <v>9</v>
      </c>
    </row>
    <row r="3910" spans="1:7" s="125" customFormat="1">
      <c r="A3910" s="145" t="s">
        <v>8135</v>
      </c>
      <c r="B3910" s="146" t="s">
        <v>8136</v>
      </c>
      <c r="C3910" s="147" t="s">
        <v>24</v>
      </c>
      <c r="D3910" s="148">
        <v>1259.03</v>
      </c>
      <c r="E3910" s="148">
        <v>3.15</v>
      </c>
      <c r="F3910" s="148">
        <v>1262.18</v>
      </c>
      <c r="G3910" s="125">
        <v>9</v>
      </c>
    </row>
    <row r="3911" spans="1:7" s="125" customFormat="1" ht="30">
      <c r="A3911" s="145" t="s">
        <v>8137</v>
      </c>
      <c r="B3911" s="146" t="s">
        <v>8138</v>
      </c>
      <c r="C3911" s="147" t="s">
        <v>112</v>
      </c>
      <c r="D3911" s="148">
        <v>9955.6</v>
      </c>
      <c r="E3911" s="148">
        <v>224.78</v>
      </c>
      <c r="F3911" s="148">
        <v>10180.379999999999</v>
      </c>
      <c r="G3911" s="125">
        <v>9</v>
      </c>
    </row>
    <row r="3912" spans="1:7" s="125" customFormat="1" ht="30">
      <c r="A3912" s="145" t="s">
        <v>8139</v>
      </c>
      <c r="B3912" s="146" t="s">
        <v>8140</v>
      </c>
      <c r="C3912" s="147" t="s">
        <v>112</v>
      </c>
      <c r="D3912" s="148">
        <v>15049.21</v>
      </c>
      <c r="E3912" s="148">
        <v>224.78</v>
      </c>
      <c r="F3912" s="148">
        <v>15273.99</v>
      </c>
      <c r="G3912" s="125">
        <v>9</v>
      </c>
    </row>
    <row r="3913" spans="1:7" s="125" customFormat="1" ht="45">
      <c r="A3913" s="145" t="s">
        <v>8141</v>
      </c>
      <c r="B3913" s="146" t="s">
        <v>8142</v>
      </c>
      <c r="C3913" s="147" t="s">
        <v>24</v>
      </c>
      <c r="D3913" s="148">
        <v>1186.21</v>
      </c>
      <c r="E3913" s="148">
        <v>149.85</v>
      </c>
      <c r="F3913" s="148">
        <v>1336.06</v>
      </c>
      <c r="G3913" s="125">
        <v>9</v>
      </c>
    </row>
    <row r="3914" spans="1:7" s="125" customFormat="1" ht="45">
      <c r="A3914" s="145" t="s">
        <v>8143</v>
      </c>
      <c r="B3914" s="146" t="s">
        <v>8144</v>
      </c>
      <c r="C3914" s="147" t="s">
        <v>24</v>
      </c>
      <c r="D3914" s="148">
        <v>1498.76</v>
      </c>
      <c r="E3914" s="148">
        <v>224.78</v>
      </c>
      <c r="F3914" s="148">
        <v>1723.54</v>
      </c>
      <c r="G3914" s="125">
        <v>9</v>
      </c>
    </row>
    <row r="3915" spans="1:7" s="125" customFormat="1" ht="45">
      <c r="A3915" s="145" t="s">
        <v>8145</v>
      </c>
      <c r="B3915" s="146" t="s">
        <v>8146</v>
      </c>
      <c r="C3915" s="147" t="s">
        <v>24</v>
      </c>
      <c r="D3915" s="148">
        <v>3665.85</v>
      </c>
      <c r="E3915" s="148">
        <v>295.95</v>
      </c>
      <c r="F3915" s="148">
        <v>3961.8</v>
      </c>
      <c r="G3915" s="125">
        <v>9</v>
      </c>
    </row>
    <row r="3916" spans="1:7" s="125" customFormat="1">
      <c r="A3916" s="145" t="s">
        <v>8147</v>
      </c>
      <c r="B3916" s="146" t="s">
        <v>8148</v>
      </c>
      <c r="C3916" s="147"/>
      <c r="D3916" s="148"/>
      <c r="E3916" s="148"/>
      <c r="F3916" s="148"/>
      <c r="G3916" s="125">
        <v>5</v>
      </c>
    </row>
    <row r="3917" spans="1:7" s="125" customFormat="1">
      <c r="A3917" s="145" t="s">
        <v>8149</v>
      </c>
      <c r="B3917" s="146" t="s">
        <v>8150</v>
      </c>
      <c r="C3917" s="147" t="s">
        <v>24</v>
      </c>
      <c r="D3917" s="148">
        <v>18.55</v>
      </c>
      <c r="E3917" s="148">
        <v>11.83</v>
      </c>
      <c r="F3917" s="148">
        <v>30.38</v>
      </c>
      <c r="G3917" s="125">
        <v>9</v>
      </c>
    </row>
    <row r="3918" spans="1:7" s="125" customFormat="1">
      <c r="A3918" s="145" t="s">
        <v>8151</v>
      </c>
      <c r="B3918" s="146" t="s">
        <v>8152</v>
      </c>
      <c r="C3918" s="147" t="s">
        <v>24</v>
      </c>
      <c r="D3918" s="148">
        <v>32.61</v>
      </c>
      <c r="E3918" s="148">
        <v>11.83</v>
      </c>
      <c r="F3918" s="148">
        <v>44.44</v>
      </c>
      <c r="G3918" s="125">
        <v>9</v>
      </c>
    </row>
    <row r="3919" spans="1:7" s="125" customFormat="1">
      <c r="A3919" s="145" t="s">
        <v>8153</v>
      </c>
      <c r="B3919" s="146" t="s">
        <v>8154</v>
      </c>
      <c r="C3919" s="147" t="s">
        <v>24</v>
      </c>
      <c r="D3919" s="148"/>
      <c r="E3919" s="148">
        <v>173.82</v>
      </c>
      <c r="F3919" s="148">
        <v>173.82</v>
      </c>
      <c r="G3919" s="125">
        <v>9</v>
      </c>
    </row>
    <row r="3920" spans="1:7" s="125" customFormat="1">
      <c r="A3920" s="145" t="s">
        <v>8155</v>
      </c>
      <c r="B3920" s="146" t="s">
        <v>8156</v>
      </c>
      <c r="C3920" s="147" t="s">
        <v>24</v>
      </c>
      <c r="D3920" s="148"/>
      <c r="E3920" s="148">
        <v>173.82</v>
      </c>
      <c r="F3920" s="148">
        <v>173.82</v>
      </c>
      <c r="G3920" s="125">
        <v>9</v>
      </c>
    </row>
    <row r="3921" spans="1:7" s="125" customFormat="1" ht="30">
      <c r="A3921" s="145" t="s">
        <v>8157</v>
      </c>
      <c r="B3921" s="146" t="s">
        <v>8158</v>
      </c>
      <c r="C3921" s="147" t="s">
        <v>24</v>
      </c>
      <c r="D3921" s="148">
        <v>14138.87</v>
      </c>
      <c r="E3921" s="148">
        <v>15.74</v>
      </c>
      <c r="F3921" s="148">
        <v>14154.61</v>
      </c>
      <c r="G3921" s="125">
        <v>9</v>
      </c>
    </row>
    <row r="3922" spans="1:7" s="125" customFormat="1">
      <c r="A3922" s="145" t="s">
        <v>8159</v>
      </c>
      <c r="B3922" s="146" t="s">
        <v>8160</v>
      </c>
      <c r="C3922" s="147" t="s">
        <v>24</v>
      </c>
      <c r="D3922" s="148">
        <v>2531.62</v>
      </c>
      <c r="E3922" s="148">
        <v>15.74</v>
      </c>
      <c r="F3922" s="148">
        <v>2547.36</v>
      </c>
      <c r="G3922" s="125">
        <v>9</v>
      </c>
    </row>
    <row r="3923" spans="1:7" s="125" customFormat="1" ht="30">
      <c r="A3923" s="145" t="s">
        <v>8161</v>
      </c>
      <c r="B3923" s="146" t="s">
        <v>8162</v>
      </c>
      <c r="C3923" s="147"/>
      <c r="D3923" s="148"/>
      <c r="E3923" s="148"/>
      <c r="F3923" s="148"/>
      <c r="G3923" s="125">
        <v>2</v>
      </c>
    </row>
    <row r="3924" spans="1:7" s="125" customFormat="1">
      <c r="A3924" s="145" t="s">
        <v>8163</v>
      </c>
      <c r="B3924" s="146" t="s">
        <v>8164</v>
      </c>
      <c r="C3924" s="147"/>
      <c r="D3924" s="148"/>
      <c r="E3924" s="148"/>
      <c r="F3924" s="148"/>
      <c r="G3924" s="125">
        <v>5</v>
      </c>
    </row>
    <row r="3925" spans="1:7" s="125" customFormat="1">
      <c r="A3925" s="145" t="s">
        <v>8165</v>
      </c>
      <c r="B3925" s="146" t="s">
        <v>8166</v>
      </c>
      <c r="C3925" s="147" t="s">
        <v>24</v>
      </c>
      <c r="D3925" s="148">
        <v>1587.79</v>
      </c>
      <c r="E3925" s="148">
        <v>74.22</v>
      </c>
      <c r="F3925" s="148">
        <v>1662.01</v>
      </c>
      <c r="G3925" s="125">
        <v>9</v>
      </c>
    </row>
    <row r="3926" spans="1:7" s="125" customFormat="1">
      <c r="A3926" s="145" t="s">
        <v>8167</v>
      </c>
      <c r="B3926" s="146" t="s">
        <v>8168</v>
      </c>
      <c r="C3926" s="147" t="s">
        <v>216</v>
      </c>
      <c r="D3926" s="148">
        <v>1006.66</v>
      </c>
      <c r="E3926" s="148">
        <v>8.3800000000000008</v>
      </c>
      <c r="F3926" s="148">
        <v>1015.04</v>
      </c>
      <c r="G3926" s="125">
        <v>9</v>
      </c>
    </row>
    <row r="3927" spans="1:7" s="125" customFormat="1" ht="30">
      <c r="A3927" s="145" t="s">
        <v>8169</v>
      </c>
      <c r="B3927" s="146" t="s">
        <v>8170</v>
      </c>
      <c r="C3927" s="147" t="s">
        <v>216</v>
      </c>
      <c r="D3927" s="148">
        <v>2238.91</v>
      </c>
      <c r="E3927" s="148">
        <v>8.3800000000000008</v>
      </c>
      <c r="F3927" s="148">
        <v>2247.29</v>
      </c>
      <c r="G3927" s="125">
        <v>9</v>
      </c>
    </row>
    <row r="3928" spans="1:7" s="125" customFormat="1" ht="30">
      <c r="A3928" s="145" t="s">
        <v>8171</v>
      </c>
      <c r="B3928" s="146" t="s">
        <v>8172</v>
      </c>
      <c r="C3928" s="147" t="s">
        <v>24</v>
      </c>
      <c r="D3928" s="148">
        <v>898.02</v>
      </c>
      <c r="E3928" s="148">
        <v>4.1900000000000004</v>
      </c>
      <c r="F3928" s="148">
        <v>902.21</v>
      </c>
      <c r="G3928" s="125">
        <v>9</v>
      </c>
    </row>
    <row r="3929" spans="1:7" s="125" customFormat="1" ht="45">
      <c r="A3929" s="145" t="s">
        <v>8173</v>
      </c>
      <c r="B3929" s="146" t="s">
        <v>8174</v>
      </c>
      <c r="C3929" s="147" t="s">
        <v>24</v>
      </c>
      <c r="D3929" s="148">
        <v>18792.53</v>
      </c>
      <c r="E3929" s="148">
        <v>149.71</v>
      </c>
      <c r="F3929" s="148">
        <v>18942.240000000002</v>
      </c>
      <c r="G3929" s="125">
        <v>9</v>
      </c>
    </row>
    <row r="3930" spans="1:7" s="125" customFormat="1">
      <c r="A3930" s="145" t="s">
        <v>8175</v>
      </c>
      <c r="B3930" s="146" t="s">
        <v>8176</v>
      </c>
      <c r="C3930" s="147" t="s">
        <v>216</v>
      </c>
      <c r="D3930" s="148">
        <v>1702.97</v>
      </c>
      <c r="E3930" s="148">
        <v>26.93</v>
      </c>
      <c r="F3930" s="148">
        <v>1729.9</v>
      </c>
      <c r="G3930" s="125">
        <v>9</v>
      </c>
    </row>
    <row r="3931" spans="1:7" s="125" customFormat="1" ht="30">
      <c r="A3931" s="145" t="s">
        <v>8177</v>
      </c>
      <c r="B3931" s="146" t="s">
        <v>8178</v>
      </c>
      <c r="C3931" s="147" t="s">
        <v>24</v>
      </c>
      <c r="D3931" s="148">
        <v>89432.33</v>
      </c>
      <c r="E3931" s="148"/>
      <c r="F3931" s="148">
        <v>89432.33</v>
      </c>
      <c r="G3931" s="125">
        <v>9</v>
      </c>
    </row>
    <row r="3932" spans="1:7" s="125" customFormat="1" ht="30">
      <c r="A3932" s="145" t="s">
        <v>8179</v>
      </c>
      <c r="B3932" s="146" t="s">
        <v>8180</v>
      </c>
      <c r="C3932" s="147" t="s">
        <v>24</v>
      </c>
      <c r="D3932" s="148">
        <v>47040.959999999999</v>
      </c>
      <c r="E3932" s="148">
        <v>243.22</v>
      </c>
      <c r="F3932" s="148">
        <v>47284.18</v>
      </c>
      <c r="G3932" s="125">
        <v>9</v>
      </c>
    </row>
    <row r="3933" spans="1:7" s="125" customFormat="1" ht="45">
      <c r="A3933" s="145" t="s">
        <v>8181</v>
      </c>
      <c r="B3933" s="146" t="s">
        <v>8182</v>
      </c>
      <c r="C3933" s="147" t="s">
        <v>112</v>
      </c>
      <c r="D3933" s="148">
        <v>403279.33</v>
      </c>
      <c r="E3933" s="148"/>
      <c r="F3933" s="148">
        <v>403279.33</v>
      </c>
      <c r="G3933" s="125">
        <v>9</v>
      </c>
    </row>
    <row r="3934" spans="1:7" s="125" customFormat="1" ht="60">
      <c r="A3934" s="145" t="s">
        <v>8183</v>
      </c>
      <c r="B3934" s="146" t="s">
        <v>8184</v>
      </c>
      <c r="C3934" s="147" t="s">
        <v>112</v>
      </c>
      <c r="D3934" s="148">
        <v>5118.24</v>
      </c>
      <c r="E3934" s="148">
        <v>54025.34</v>
      </c>
      <c r="F3934" s="148">
        <v>59143.58</v>
      </c>
      <c r="G3934" s="125">
        <v>9</v>
      </c>
    </row>
    <row r="3935" spans="1:7" s="125" customFormat="1" ht="60">
      <c r="A3935" s="145" t="s">
        <v>8185</v>
      </c>
      <c r="B3935" s="146" t="s">
        <v>8186</v>
      </c>
      <c r="C3935" s="147" t="s">
        <v>112</v>
      </c>
      <c r="D3935" s="148">
        <v>7084.33</v>
      </c>
      <c r="E3935" s="148">
        <v>65212.63</v>
      </c>
      <c r="F3935" s="148">
        <v>72296.960000000006</v>
      </c>
      <c r="G3935" s="125">
        <v>9</v>
      </c>
    </row>
    <row r="3936" spans="1:7" s="125" customFormat="1">
      <c r="A3936" s="145" t="s">
        <v>8187</v>
      </c>
      <c r="B3936" s="146" t="s">
        <v>8188</v>
      </c>
      <c r="C3936" s="147"/>
      <c r="D3936" s="148"/>
      <c r="E3936" s="148"/>
      <c r="F3936" s="148"/>
      <c r="G3936" s="125">
        <v>2</v>
      </c>
    </row>
    <row r="3937" spans="1:7" s="125" customFormat="1">
      <c r="A3937" s="145" t="s">
        <v>8189</v>
      </c>
      <c r="B3937" s="146" t="s">
        <v>8190</v>
      </c>
      <c r="C3937" s="147"/>
      <c r="D3937" s="148"/>
      <c r="E3937" s="148"/>
      <c r="F3937" s="148"/>
      <c r="G3937" s="125">
        <v>5</v>
      </c>
    </row>
    <row r="3938" spans="1:7" s="125" customFormat="1">
      <c r="A3938" s="145" t="s">
        <v>8191</v>
      </c>
      <c r="B3938" s="146" t="s">
        <v>8192</v>
      </c>
      <c r="C3938" s="147" t="s">
        <v>24</v>
      </c>
      <c r="D3938" s="148">
        <v>1371.2</v>
      </c>
      <c r="E3938" s="148">
        <v>251.77</v>
      </c>
      <c r="F3938" s="148">
        <v>1622.97</v>
      </c>
      <c r="G3938" s="125">
        <v>9</v>
      </c>
    </row>
    <row r="3939" spans="1:7" s="125" customFormat="1">
      <c r="A3939" s="145" t="s">
        <v>8193</v>
      </c>
      <c r="B3939" s="146" t="s">
        <v>8194</v>
      </c>
      <c r="C3939" s="147" t="s">
        <v>24</v>
      </c>
      <c r="D3939" s="148">
        <v>1260.97</v>
      </c>
      <c r="E3939" s="148">
        <v>251.77</v>
      </c>
      <c r="F3939" s="148">
        <v>1512.74</v>
      </c>
      <c r="G3939" s="125">
        <v>9</v>
      </c>
    </row>
    <row r="3940" spans="1:7" s="125" customFormat="1">
      <c r="A3940" s="145" t="s">
        <v>8195</v>
      </c>
      <c r="B3940" s="146" t="s">
        <v>8196</v>
      </c>
      <c r="C3940" s="147" t="s">
        <v>24</v>
      </c>
      <c r="D3940" s="148">
        <v>1705.16</v>
      </c>
      <c r="E3940" s="148">
        <v>251.77</v>
      </c>
      <c r="F3940" s="148">
        <v>1956.93</v>
      </c>
      <c r="G3940" s="125">
        <v>9</v>
      </c>
    </row>
    <row r="3941" spans="1:7" s="125" customFormat="1">
      <c r="A3941" s="145" t="s">
        <v>8197</v>
      </c>
      <c r="B3941" s="146" t="s">
        <v>8198</v>
      </c>
      <c r="C3941" s="147" t="s">
        <v>24</v>
      </c>
      <c r="D3941" s="148">
        <v>2445.48</v>
      </c>
      <c r="E3941" s="148">
        <v>251.77</v>
      </c>
      <c r="F3941" s="148">
        <v>2697.25</v>
      </c>
      <c r="G3941" s="125">
        <v>9</v>
      </c>
    </row>
    <row r="3942" spans="1:7" s="125" customFormat="1">
      <c r="A3942" s="145" t="s">
        <v>8199</v>
      </c>
      <c r="B3942" s="146" t="s">
        <v>8200</v>
      </c>
      <c r="C3942" s="147" t="s">
        <v>24</v>
      </c>
      <c r="D3942" s="148">
        <v>1867.98</v>
      </c>
      <c r="E3942" s="148">
        <v>251.77</v>
      </c>
      <c r="F3942" s="148">
        <v>2119.75</v>
      </c>
      <c r="G3942" s="125">
        <v>9</v>
      </c>
    </row>
    <row r="3943" spans="1:7" s="125" customFormat="1">
      <c r="A3943" s="145" t="s">
        <v>8201</v>
      </c>
      <c r="B3943" s="146" t="s">
        <v>8202</v>
      </c>
      <c r="C3943" s="147" t="s">
        <v>24</v>
      </c>
      <c r="D3943" s="148">
        <v>1558</v>
      </c>
      <c r="E3943" s="148">
        <v>251.77</v>
      </c>
      <c r="F3943" s="148">
        <v>1809.77</v>
      </c>
      <c r="G3943" s="125">
        <v>9</v>
      </c>
    </row>
    <row r="3944" spans="1:7" s="125" customFormat="1">
      <c r="A3944" s="145" t="s">
        <v>8203</v>
      </c>
      <c r="B3944" s="146" t="s">
        <v>8204</v>
      </c>
      <c r="C3944" s="147" t="s">
        <v>24</v>
      </c>
      <c r="D3944" s="148">
        <v>1558</v>
      </c>
      <c r="E3944" s="148">
        <v>251.77</v>
      </c>
      <c r="F3944" s="148">
        <v>1809.77</v>
      </c>
      <c r="G3944" s="125">
        <v>9</v>
      </c>
    </row>
    <row r="3945" spans="1:7" s="125" customFormat="1">
      <c r="A3945" s="145" t="s">
        <v>8205</v>
      </c>
      <c r="B3945" s="146" t="s">
        <v>8206</v>
      </c>
      <c r="C3945" s="147" t="s">
        <v>24</v>
      </c>
      <c r="D3945" s="148">
        <v>2419.7399999999998</v>
      </c>
      <c r="E3945" s="148">
        <v>251.77</v>
      </c>
      <c r="F3945" s="148">
        <v>2671.51</v>
      </c>
      <c r="G3945" s="125">
        <v>9</v>
      </c>
    </row>
    <row r="3946" spans="1:7" s="125" customFormat="1">
      <c r="A3946" s="145" t="s">
        <v>8207</v>
      </c>
      <c r="B3946" s="146" t="s">
        <v>8208</v>
      </c>
      <c r="C3946" s="147" t="s">
        <v>24</v>
      </c>
      <c r="D3946" s="148">
        <v>2471.84</v>
      </c>
      <c r="E3946" s="148">
        <v>251.77</v>
      </c>
      <c r="F3946" s="148">
        <v>2723.61</v>
      </c>
      <c r="G3946" s="125">
        <v>9</v>
      </c>
    </row>
    <row r="3947" spans="1:7" s="125" customFormat="1">
      <c r="A3947" s="145" t="s">
        <v>8209</v>
      </c>
      <c r="B3947" s="146" t="s">
        <v>8210</v>
      </c>
      <c r="C3947" s="147" t="s">
        <v>24</v>
      </c>
      <c r="D3947" s="148">
        <v>2792.87</v>
      </c>
      <c r="E3947" s="148">
        <v>251.77</v>
      </c>
      <c r="F3947" s="148">
        <v>3044.64</v>
      </c>
      <c r="G3947" s="125">
        <v>9</v>
      </c>
    </row>
    <row r="3948" spans="1:7" s="125" customFormat="1">
      <c r="A3948" s="145" t="s">
        <v>8211</v>
      </c>
      <c r="B3948" s="146" t="s">
        <v>8212</v>
      </c>
      <c r="C3948" s="147" t="s">
        <v>24</v>
      </c>
      <c r="D3948" s="148">
        <v>3160.85</v>
      </c>
      <c r="E3948" s="148">
        <v>251.77</v>
      </c>
      <c r="F3948" s="148">
        <v>3412.62</v>
      </c>
      <c r="G3948" s="125">
        <v>9</v>
      </c>
    </row>
    <row r="3949" spans="1:7" s="125" customFormat="1">
      <c r="A3949" s="145" t="s">
        <v>8213</v>
      </c>
      <c r="B3949" s="146" t="s">
        <v>8214</v>
      </c>
      <c r="C3949" s="147" t="s">
        <v>24</v>
      </c>
      <c r="D3949" s="148">
        <v>3026.85</v>
      </c>
      <c r="E3949" s="148">
        <v>251.77</v>
      </c>
      <c r="F3949" s="148">
        <v>3278.62</v>
      </c>
      <c r="G3949" s="125">
        <v>9</v>
      </c>
    </row>
    <row r="3950" spans="1:7" s="125" customFormat="1">
      <c r="A3950" s="145" t="s">
        <v>8215</v>
      </c>
      <c r="B3950" s="146" t="s">
        <v>8216</v>
      </c>
      <c r="C3950" s="147" t="s">
        <v>24</v>
      </c>
      <c r="D3950" s="148">
        <v>5385.67</v>
      </c>
      <c r="E3950" s="148">
        <v>251.77</v>
      </c>
      <c r="F3950" s="148">
        <v>5637.44</v>
      </c>
      <c r="G3950" s="125">
        <v>9</v>
      </c>
    </row>
    <row r="3951" spans="1:7" s="125" customFormat="1">
      <c r="A3951" s="145" t="s">
        <v>8217</v>
      </c>
      <c r="B3951" s="146" t="s">
        <v>8218</v>
      </c>
      <c r="C3951" s="147"/>
      <c r="D3951" s="148"/>
      <c r="E3951" s="148"/>
      <c r="F3951" s="148"/>
      <c r="G3951" s="125">
        <v>5</v>
      </c>
    </row>
    <row r="3952" spans="1:7" s="125" customFormat="1">
      <c r="A3952" s="145" t="s">
        <v>8219</v>
      </c>
      <c r="B3952" s="146" t="s">
        <v>8220</v>
      </c>
      <c r="C3952" s="147" t="s">
        <v>24</v>
      </c>
      <c r="D3952" s="148">
        <v>558.65</v>
      </c>
      <c r="E3952" s="148">
        <v>151.03</v>
      </c>
      <c r="F3952" s="148">
        <v>709.68</v>
      </c>
      <c r="G3952" s="125">
        <v>9</v>
      </c>
    </row>
    <row r="3953" spans="1:7" s="125" customFormat="1">
      <c r="A3953" s="145" t="s">
        <v>8221</v>
      </c>
      <c r="B3953" s="146" t="s">
        <v>8222</v>
      </c>
      <c r="C3953" s="147" t="s">
        <v>24</v>
      </c>
      <c r="D3953" s="148">
        <v>419.64</v>
      </c>
      <c r="E3953" s="148">
        <v>181.23</v>
      </c>
      <c r="F3953" s="148">
        <v>600.87</v>
      </c>
      <c r="G3953" s="125">
        <v>9</v>
      </c>
    </row>
    <row r="3954" spans="1:7" s="125" customFormat="1">
      <c r="A3954" s="145" t="s">
        <v>8223</v>
      </c>
      <c r="B3954" s="146" t="s">
        <v>8224</v>
      </c>
      <c r="C3954" s="147" t="s">
        <v>24</v>
      </c>
      <c r="D3954" s="148">
        <v>904.08</v>
      </c>
      <c r="E3954" s="148">
        <v>181.23</v>
      </c>
      <c r="F3954" s="148">
        <v>1085.31</v>
      </c>
      <c r="G3954" s="125">
        <v>9</v>
      </c>
    </row>
    <row r="3955" spans="1:7" s="125" customFormat="1">
      <c r="A3955" s="145" t="s">
        <v>8225</v>
      </c>
      <c r="B3955" s="146" t="s">
        <v>8226</v>
      </c>
      <c r="C3955" s="147" t="s">
        <v>24</v>
      </c>
      <c r="D3955" s="148">
        <v>1167.3499999999999</v>
      </c>
      <c r="E3955" s="148">
        <v>271.85000000000002</v>
      </c>
      <c r="F3955" s="148">
        <v>1439.2</v>
      </c>
      <c r="G3955" s="125">
        <v>9</v>
      </c>
    </row>
    <row r="3956" spans="1:7" s="125" customFormat="1">
      <c r="A3956" s="145" t="s">
        <v>8227</v>
      </c>
      <c r="B3956" s="146" t="s">
        <v>8228</v>
      </c>
      <c r="C3956" s="147" t="s">
        <v>24</v>
      </c>
      <c r="D3956" s="148">
        <v>1340.59</v>
      </c>
      <c r="E3956" s="148">
        <v>362.46</v>
      </c>
      <c r="F3956" s="148">
        <v>1703.05</v>
      </c>
      <c r="G3956" s="125">
        <v>9</v>
      </c>
    </row>
    <row r="3957" spans="1:7" s="125" customFormat="1">
      <c r="A3957" s="145" t="s">
        <v>8229</v>
      </c>
      <c r="B3957" s="146" t="s">
        <v>8230</v>
      </c>
      <c r="C3957" s="147" t="s">
        <v>24</v>
      </c>
      <c r="D3957" s="148">
        <v>2079.73</v>
      </c>
      <c r="E3957" s="148">
        <v>271.85000000000002</v>
      </c>
      <c r="F3957" s="148">
        <v>2351.58</v>
      </c>
      <c r="G3957" s="125">
        <v>9</v>
      </c>
    </row>
    <row r="3958" spans="1:7" s="125" customFormat="1">
      <c r="A3958" s="145" t="s">
        <v>8231</v>
      </c>
      <c r="B3958" s="146" t="s">
        <v>8232</v>
      </c>
      <c r="C3958" s="147" t="s">
        <v>24</v>
      </c>
      <c r="D3958" s="148">
        <v>1029.7</v>
      </c>
      <c r="E3958" s="148">
        <v>271.85000000000002</v>
      </c>
      <c r="F3958" s="148">
        <v>1301.55</v>
      </c>
      <c r="G3958" s="125">
        <v>9</v>
      </c>
    </row>
    <row r="3959" spans="1:7" s="125" customFormat="1">
      <c r="A3959" s="145" t="s">
        <v>8233</v>
      </c>
      <c r="B3959" s="146" t="s">
        <v>8234</v>
      </c>
      <c r="C3959" s="147" t="s">
        <v>24</v>
      </c>
      <c r="D3959" s="148">
        <v>2075.15</v>
      </c>
      <c r="E3959" s="148">
        <v>362.46</v>
      </c>
      <c r="F3959" s="148">
        <v>2437.61</v>
      </c>
      <c r="G3959" s="125">
        <v>9</v>
      </c>
    </row>
    <row r="3960" spans="1:7" s="125" customFormat="1">
      <c r="A3960" s="145" t="s">
        <v>8235</v>
      </c>
      <c r="B3960" s="146" t="s">
        <v>8236</v>
      </c>
      <c r="C3960" s="147" t="s">
        <v>24</v>
      </c>
      <c r="D3960" s="148">
        <v>103.87</v>
      </c>
      <c r="E3960" s="148">
        <v>120.82</v>
      </c>
      <c r="F3960" s="148">
        <v>224.69</v>
      </c>
      <c r="G3960" s="125">
        <v>9</v>
      </c>
    </row>
    <row r="3961" spans="1:7" s="125" customFormat="1">
      <c r="A3961" s="145" t="s">
        <v>8237</v>
      </c>
      <c r="B3961" s="146" t="s">
        <v>8238</v>
      </c>
      <c r="C3961" s="147" t="s">
        <v>24</v>
      </c>
      <c r="D3961" s="148">
        <v>112.62</v>
      </c>
      <c r="E3961" s="148">
        <v>120.82</v>
      </c>
      <c r="F3961" s="148">
        <v>233.44</v>
      </c>
      <c r="G3961" s="125">
        <v>9</v>
      </c>
    </row>
    <row r="3962" spans="1:7" s="125" customFormat="1">
      <c r="A3962" s="145" t="s">
        <v>8239</v>
      </c>
      <c r="B3962" s="146" t="s">
        <v>8240</v>
      </c>
      <c r="C3962" s="147" t="s">
        <v>24</v>
      </c>
      <c r="D3962" s="148">
        <v>190.34</v>
      </c>
      <c r="E3962" s="148">
        <v>151.03</v>
      </c>
      <c r="F3962" s="148">
        <v>341.37</v>
      </c>
      <c r="G3962" s="125">
        <v>9</v>
      </c>
    </row>
    <row r="3963" spans="1:7" s="125" customFormat="1">
      <c r="A3963" s="145" t="s">
        <v>8241</v>
      </c>
      <c r="B3963" s="146" t="s">
        <v>8242</v>
      </c>
      <c r="C3963" s="147" t="s">
        <v>24</v>
      </c>
      <c r="D3963" s="148">
        <v>380.68</v>
      </c>
      <c r="E3963" s="148">
        <v>181.23</v>
      </c>
      <c r="F3963" s="148">
        <v>561.91</v>
      </c>
      <c r="G3963" s="125">
        <v>9</v>
      </c>
    </row>
    <row r="3964" spans="1:7" s="125" customFormat="1">
      <c r="A3964" s="145" t="s">
        <v>8243</v>
      </c>
      <c r="B3964" s="146" t="s">
        <v>8244</v>
      </c>
      <c r="C3964" s="147"/>
      <c r="D3964" s="148"/>
      <c r="E3964" s="148"/>
      <c r="F3964" s="148"/>
      <c r="G3964" s="125">
        <v>5</v>
      </c>
    </row>
    <row r="3965" spans="1:7" s="125" customFormat="1">
      <c r="A3965" s="145" t="s">
        <v>8245</v>
      </c>
      <c r="B3965" s="146" t="s">
        <v>8246</v>
      </c>
      <c r="C3965" s="147" t="s">
        <v>24</v>
      </c>
      <c r="D3965" s="148">
        <v>206.01</v>
      </c>
      <c r="E3965" s="148">
        <v>198.43</v>
      </c>
      <c r="F3965" s="148">
        <v>404.44</v>
      </c>
      <c r="G3965" s="125">
        <v>9</v>
      </c>
    </row>
    <row r="3966" spans="1:7" s="125" customFormat="1" ht="30">
      <c r="A3966" s="145" t="s">
        <v>8247</v>
      </c>
      <c r="B3966" s="146" t="s">
        <v>8248</v>
      </c>
      <c r="C3966" s="147" t="s">
        <v>24</v>
      </c>
      <c r="D3966" s="148">
        <v>52.4</v>
      </c>
      <c r="E3966" s="148">
        <v>14.69</v>
      </c>
      <c r="F3966" s="148">
        <v>67.09</v>
      </c>
      <c r="G3966" s="125">
        <v>9</v>
      </c>
    </row>
    <row r="3967" spans="1:7" s="125" customFormat="1" ht="30">
      <c r="A3967" s="145" t="s">
        <v>8249</v>
      </c>
      <c r="B3967" s="146" t="s">
        <v>8250</v>
      </c>
      <c r="C3967" s="147" t="s">
        <v>24</v>
      </c>
      <c r="D3967" s="148">
        <v>567.22</v>
      </c>
      <c r="E3967" s="148">
        <v>29.37</v>
      </c>
      <c r="F3967" s="148">
        <v>596.59</v>
      </c>
      <c r="G3967" s="125">
        <v>9</v>
      </c>
    </row>
    <row r="3968" spans="1:7" s="125" customFormat="1">
      <c r="A3968" s="145" t="s">
        <v>8251</v>
      </c>
      <c r="B3968" s="146" t="s">
        <v>8252</v>
      </c>
      <c r="C3968" s="147" t="s">
        <v>24</v>
      </c>
      <c r="D3968" s="148">
        <v>33.89</v>
      </c>
      <c r="E3968" s="148">
        <v>29.4</v>
      </c>
      <c r="F3968" s="148">
        <v>63.29</v>
      </c>
      <c r="G3968" s="125">
        <v>9</v>
      </c>
    </row>
    <row r="3969" spans="1:7" s="125" customFormat="1" ht="30">
      <c r="A3969" s="145" t="s">
        <v>8253</v>
      </c>
      <c r="B3969" s="146" t="s">
        <v>8254</v>
      </c>
      <c r="C3969" s="147"/>
      <c r="D3969" s="148"/>
      <c r="E3969" s="148"/>
      <c r="F3969" s="148"/>
      <c r="G3969" s="125">
        <v>2</v>
      </c>
    </row>
    <row r="3970" spans="1:7" s="125" customFormat="1">
      <c r="A3970" s="145" t="s">
        <v>8255</v>
      </c>
      <c r="B3970" s="146" t="s">
        <v>8256</v>
      </c>
      <c r="C3970" s="147"/>
      <c r="D3970" s="148"/>
      <c r="E3970" s="148"/>
      <c r="F3970" s="148"/>
      <c r="G3970" s="125">
        <v>5</v>
      </c>
    </row>
    <row r="3971" spans="1:7" s="125" customFormat="1" ht="30">
      <c r="A3971" s="145" t="s">
        <v>8257</v>
      </c>
      <c r="B3971" s="146" t="s">
        <v>8258</v>
      </c>
      <c r="C3971" s="147" t="s">
        <v>24</v>
      </c>
      <c r="D3971" s="148">
        <v>64.52</v>
      </c>
      <c r="E3971" s="148"/>
      <c r="F3971" s="148">
        <v>64.52</v>
      </c>
      <c r="G3971" s="125">
        <v>9</v>
      </c>
    </row>
    <row r="3972" spans="1:7" s="125" customFormat="1" ht="30">
      <c r="A3972" s="145" t="s">
        <v>8259</v>
      </c>
      <c r="B3972" s="146" t="s">
        <v>8260</v>
      </c>
      <c r="C3972" s="147" t="s">
        <v>24</v>
      </c>
      <c r="D3972" s="148">
        <v>394.96</v>
      </c>
      <c r="E3972" s="148">
        <v>51.87</v>
      </c>
      <c r="F3972" s="148">
        <v>446.83</v>
      </c>
      <c r="G3972" s="125">
        <v>9</v>
      </c>
    </row>
    <row r="3973" spans="1:7" s="125" customFormat="1" ht="30">
      <c r="A3973" s="145" t="s">
        <v>8261</v>
      </c>
      <c r="B3973" s="146" t="s">
        <v>8262</v>
      </c>
      <c r="C3973" s="147" t="s">
        <v>24</v>
      </c>
      <c r="D3973" s="148">
        <v>834.22</v>
      </c>
      <c r="E3973" s="148">
        <v>110.32</v>
      </c>
      <c r="F3973" s="148">
        <v>944.54</v>
      </c>
      <c r="G3973" s="125">
        <v>9</v>
      </c>
    </row>
    <row r="3974" spans="1:7" s="125" customFormat="1">
      <c r="A3974" s="145" t="s">
        <v>8263</v>
      </c>
      <c r="B3974" s="146" t="s">
        <v>8264</v>
      </c>
      <c r="C3974" s="147" t="s">
        <v>24</v>
      </c>
      <c r="D3974" s="148">
        <v>1416.33</v>
      </c>
      <c r="E3974" s="148">
        <v>5.87</v>
      </c>
      <c r="F3974" s="148">
        <v>1422.2</v>
      </c>
      <c r="G3974" s="125">
        <v>9</v>
      </c>
    </row>
    <row r="3975" spans="1:7" s="125" customFormat="1" ht="45">
      <c r="A3975" s="145" t="s">
        <v>8265</v>
      </c>
      <c r="B3975" s="146" t="s">
        <v>8266</v>
      </c>
      <c r="C3975" s="147" t="s">
        <v>24</v>
      </c>
      <c r="D3975" s="148">
        <v>165.32</v>
      </c>
      <c r="E3975" s="148">
        <v>16.8</v>
      </c>
      <c r="F3975" s="148">
        <v>182.12</v>
      </c>
      <c r="G3975" s="125">
        <v>9</v>
      </c>
    </row>
    <row r="3976" spans="1:7" s="125" customFormat="1">
      <c r="A3976" s="145" t="s">
        <v>8267</v>
      </c>
      <c r="B3976" s="146" t="s">
        <v>8268</v>
      </c>
      <c r="C3976" s="147" t="s">
        <v>24</v>
      </c>
      <c r="D3976" s="148">
        <v>36.89</v>
      </c>
      <c r="E3976" s="148">
        <v>6.3</v>
      </c>
      <c r="F3976" s="148">
        <v>43.19</v>
      </c>
      <c r="G3976" s="125">
        <v>9</v>
      </c>
    </row>
    <row r="3977" spans="1:7" s="125" customFormat="1">
      <c r="A3977" s="145" t="s">
        <v>8269</v>
      </c>
      <c r="B3977" s="146" t="s">
        <v>8270</v>
      </c>
      <c r="C3977" s="147" t="s">
        <v>24</v>
      </c>
      <c r="D3977" s="148">
        <v>150.93</v>
      </c>
      <c r="E3977" s="148">
        <v>6.3</v>
      </c>
      <c r="F3977" s="148">
        <v>157.22999999999999</v>
      </c>
      <c r="G3977" s="125">
        <v>9</v>
      </c>
    </row>
    <row r="3978" spans="1:7" s="125" customFormat="1" ht="30">
      <c r="A3978" s="145" t="s">
        <v>8271</v>
      </c>
      <c r="B3978" s="146" t="s">
        <v>8272</v>
      </c>
      <c r="C3978" s="147" t="s">
        <v>112</v>
      </c>
      <c r="D3978" s="148">
        <v>4998.6899999999996</v>
      </c>
      <c r="E3978" s="148"/>
      <c r="F3978" s="148">
        <v>4998.6899999999996</v>
      </c>
      <c r="G3978" s="125">
        <v>9</v>
      </c>
    </row>
    <row r="3979" spans="1:7" s="125" customFormat="1" ht="30">
      <c r="A3979" s="145" t="s">
        <v>8273</v>
      </c>
      <c r="B3979" s="146" t="s">
        <v>8274</v>
      </c>
      <c r="C3979" s="147" t="s">
        <v>112</v>
      </c>
      <c r="D3979" s="148">
        <v>23281.01</v>
      </c>
      <c r="E3979" s="148"/>
      <c r="F3979" s="148">
        <v>23281.01</v>
      </c>
      <c r="G3979" s="125">
        <v>9</v>
      </c>
    </row>
    <row r="3980" spans="1:7" s="125" customFormat="1" ht="30">
      <c r="A3980" s="145" t="s">
        <v>8275</v>
      </c>
      <c r="B3980" s="146" t="s">
        <v>8276</v>
      </c>
      <c r="C3980" s="147" t="s">
        <v>112</v>
      </c>
      <c r="D3980" s="148">
        <v>66068.92</v>
      </c>
      <c r="E3980" s="148"/>
      <c r="F3980" s="148">
        <v>66068.92</v>
      </c>
      <c r="G3980" s="125">
        <v>9</v>
      </c>
    </row>
    <row r="3981" spans="1:7" s="125" customFormat="1">
      <c r="A3981" s="145" t="s">
        <v>8277</v>
      </c>
      <c r="B3981" s="146" t="s">
        <v>8278</v>
      </c>
      <c r="C3981" s="147"/>
      <c r="D3981" s="148"/>
      <c r="E3981" s="148"/>
      <c r="F3981" s="148"/>
      <c r="G3981" s="125">
        <v>5</v>
      </c>
    </row>
    <row r="3982" spans="1:7" s="125" customFormat="1" ht="30">
      <c r="A3982" s="145" t="s">
        <v>8279</v>
      </c>
      <c r="B3982" s="146" t="s">
        <v>8280</v>
      </c>
      <c r="C3982" s="147" t="s">
        <v>24</v>
      </c>
      <c r="D3982" s="148">
        <v>8996.51</v>
      </c>
      <c r="E3982" s="148">
        <v>62.99</v>
      </c>
      <c r="F3982" s="148">
        <v>9059.5</v>
      </c>
      <c r="G3982" s="125">
        <v>9</v>
      </c>
    </row>
    <row r="3983" spans="1:7" s="125" customFormat="1" ht="30">
      <c r="A3983" s="145" t="s">
        <v>8281</v>
      </c>
      <c r="B3983" s="146" t="s">
        <v>8282</v>
      </c>
      <c r="C3983" s="147" t="s">
        <v>24</v>
      </c>
      <c r="D3983" s="148">
        <v>11963.44</v>
      </c>
      <c r="E3983" s="148">
        <v>62.99</v>
      </c>
      <c r="F3983" s="148">
        <v>12026.43</v>
      </c>
      <c r="G3983" s="125">
        <v>9</v>
      </c>
    </row>
    <row r="3984" spans="1:7" s="125" customFormat="1" ht="30">
      <c r="A3984" s="145" t="s">
        <v>8283</v>
      </c>
      <c r="B3984" s="146" t="s">
        <v>8284</v>
      </c>
      <c r="C3984" s="147" t="s">
        <v>24</v>
      </c>
      <c r="D3984" s="148">
        <v>33515.9</v>
      </c>
      <c r="E3984" s="148">
        <v>62.99</v>
      </c>
      <c r="F3984" s="148">
        <v>33578.89</v>
      </c>
      <c r="G3984" s="125">
        <v>9</v>
      </c>
    </row>
    <row r="3985" spans="1:7" s="125" customFormat="1">
      <c r="A3985" s="145" t="s">
        <v>8285</v>
      </c>
      <c r="B3985" s="146" t="s">
        <v>8286</v>
      </c>
      <c r="C3985" s="147"/>
      <c r="D3985" s="148"/>
      <c r="E3985" s="148"/>
      <c r="F3985" s="148"/>
      <c r="G3985" s="125">
        <v>5</v>
      </c>
    </row>
    <row r="3986" spans="1:7" s="125" customFormat="1" ht="30">
      <c r="A3986" s="145" t="s">
        <v>8287</v>
      </c>
      <c r="B3986" s="146" t="s">
        <v>8288</v>
      </c>
      <c r="C3986" s="147" t="s">
        <v>24</v>
      </c>
      <c r="D3986" s="148">
        <v>34491.25</v>
      </c>
      <c r="E3986" s="148">
        <v>117.48</v>
      </c>
      <c r="F3986" s="148">
        <v>34608.730000000003</v>
      </c>
      <c r="G3986" s="125">
        <v>9</v>
      </c>
    </row>
    <row r="3987" spans="1:7" s="125" customFormat="1" ht="30">
      <c r="A3987" s="145" t="s">
        <v>8289</v>
      </c>
      <c r="B3987" s="146" t="s">
        <v>8290</v>
      </c>
      <c r="C3987" s="147" t="s">
        <v>24</v>
      </c>
      <c r="D3987" s="148">
        <v>46963.07</v>
      </c>
      <c r="E3987" s="148">
        <v>117.48</v>
      </c>
      <c r="F3987" s="148">
        <v>47080.55</v>
      </c>
      <c r="G3987" s="125">
        <v>9</v>
      </c>
    </row>
    <row r="3988" spans="1:7" s="125" customFormat="1" ht="30">
      <c r="A3988" s="145" t="s">
        <v>8291</v>
      </c>
      <c r="B3988" s="146" t="s">
        <v>8292</v>
      </c>
      <c r="C3988" s="147" t="s">
        <v>24</v>
      </c>
      <c r="D3988" s="148">
        <v>49865.98</v>
      </c>
      <c r="E3988" s="148">
        <v>117.48</v>
      </c>
      <c r="F3988" s="148">
        <v>49983.46</v>
      </c>
      <c r="G3988" s="125">
        <v>9</v>
      </c>
    </row>
    <row r="3989" spans="1:7" s="125" customFormat="1" ht="30">
      <c r="A3989" s="145" t="s">
        <v>8293</v>
      </c>
      <c r="B3989" s="146" t="s">
        <v>8294</v>
      </c>
      <c r="C3989" s="147" t="s">
        <v>24</v>
      </c>
      <c r="D3989" s="148">
        <v>4920.5</v>
      </c>
      <c r="E3989" s="148">
        <v>83.98</v>
      </c>
      <c r="F3989" s="148">
        <v>5004.4799999999996</v>
      </c>
      <c r="G3989" s="125">
        <v>9</v>
      </c>
    </row>
    <row r="3990" spans="1:7" s="125" customFormat="1" ht="30">
      <c r="A3990" s="145" t="s">
        <v>8295</v>
      </c>
      <c r="B3990" s="146" t="s">
        <v>8296</v>
      </c>
      <c r="C3990" s="147" t="s">
        <v>24</v>
      </c>
      <c r="D3990" s="148">
        <v>13295.07</v>
      </c>
      <c r="E3990" s="148">
        <v>117.48</v>
      </c>
      <c r="F3990" s="148">
        <v>13412.55</v>
      </c>
      <c r="G3990" s="125">
        <v>9</v>
      </c>
    </row>
    <row r="3991" spans="1:7" s="125" customFormat="1" ht="30">
      <c r="A3991" s="145" t="s">
        <v>8297</v>
      </c>
      <c r="B3991" s="146" t="s">
        <v>8298</v>
      </c>
      <c r="C3991" s="147" t="s">
        <v>24</v>
      </c>
      <c r="D3991" s="148">
        <v>19789.689999999999</v>
      </c>
      <c r="E3991" s="148">
        <v>83.98</v>
      </c>
      <c r="F3991" s="148">
        <v>19873.669999999998</v>
      </c>
      <c r="G3991" s="125">
        <v>9</v>
      </c>
    </row>
    <row r="3992" spans="1:7" s="125" customFormat="1" ht="30">
      <c r="A3992" s="145" t="s">
        <v>8299</v>
      </c>
      <c r="B3992" s="146" t="s">
        <v>8300</v>
      </c>
      <c r="C3992" s="147" t="s">
        <v>24</v>
      </c>
      <c r="D3992" s="148">
        <v>746.92</v>
      </c>
      <c r="E3992" s="148">
        <v>41.99</v>
      </c>
      <c r="F3992" s="148">
        <v>788.91</v>
      </c>
      <c r="G3992" s="125">
        <v>9</v>
      </c>
    </row>
    <row r="3993" spans="1:7" s="125" customFormat="1" ht="30">
      <c r="A3993" s="145" t="s">
        <v>8301</v>
      </c>
      <c r="B3993" s="146" t="s">
        <v>8302</v>
      </c>
      <c r="C3993" s="147" t="s">
        <v>24</v>
      </c>
      <c r="D3993" s="148">
        <v>41331.94</v>
      </c>
      <c r="E3993" s="148">
        <v>117.48</v>
      </c>
      <c r="F3993" s="148">
        <v>41449.42</v>
      </c>
      <c r="G3993" s="125">
        <v>9</v>
      </c>
    </row>
    <row r="3994" spans="1:7" s="125" customFormat="1" ht="30">
      <c r="A3994" s="145" t="s">
        <v>8303</v>
      </c>
      <c r="B3994" s="146" t="s">
        <v>8304</v>
      </c>
      <c r="C3994" s="147" t="s">
        <v>24</v>
      </c>
      <c r="D3994" s="148">
        <v>54837.24</v>
      </c>
      <c r="E3994" s="148">
        <v>117.48</v>
      </c>
      <c r="F3994" s="148">
        <v>54954.720000000001</v>
      </c>
      <c r="G3994" s="125">
        <v>9</v>
      </c>
    </row>
    <row r="3995" spans="1:7" s="125" customFormat="1" ht="30">
      <c r="A3995" s="145" t="s">
        <v>8305</v>
      </c>
      <c r="B3995" s="146" t="s">
        <v>8306</v>
      </c>
      <c r="C3995" s="147" t="s">
        <v>24</v>
      </c>
      <c r="D3995" s="148">
        <v>119605.93</v>
      </c>
      <c r="E3995" s="148">
        <v>117.48</v>
      </c>
      <c r="F3995" s="148">
        <v>119723.41</v>
      </c>
      <c r="G3995" s="125">
        <v>9</v>
      </c>
    </row>
    <row r="3996" spans="1:7" s="125" customFormat="1" ht="30">
      <c r="A3996" s="145" t="s">
        <v>8307</v>
      </c>
      <c r="B3996" s="146" t="s">
        <v>8308</v>
      </c>
      <c r="C3996" s="147" t="s">
        <v>24</v>
      </c>
      <c r="D3996" s="148">
        <v>130437.23</v>
      </c>
      <c r="E3996" s="148">
        <v>117.48</v>
      </c>
      <c r="F3996" s="148">
        <v>130554.71</v>
      </c>
      <c r="G3996" s="125">
        <v>9</v>
      </c>
    </row>
    <row r="3997" spans="1:7" s="125" customFormat="1" ht="30">
      <c r="A3997" s="145" t="s">
        <v>8309</v>
      </c>
      <c r="B3997" s="146" t="s">
        <v>8310</v>
      </c>
      <c r="C3997" s="147" t="s">
        <v>24</v>
      </c>
      <c r="D3997" s="148">
        <v>53739.89</v>
      </c>
      <c r="E3997" s="148">
        <v>117.48</v>
      </c>
      <c r="F3997" s="148">
        <v>53857.37</v>
      </c>
      <c r="G3997" s="125">
        <v>9</v>
      </c>
    </row>
    <row r="3998" spans="1:7" s="125" customFormat="1" ht="30">
      <c r="A3998" s="145" t="s">
        <v>8311</v>
      </c>
      <c r="B3998" s="146" t="s">
        <v>8312</v>
      </c>
      <c r="C3998" s="147" t="s">
        <v>24</v>
      </c>
      <c r="D3998" s="148">
        <v>24209.599999999999</v>
      </c>
      <c r="E3998" s="148">
        <v>117.48</v>
      </c>
      <c r="F3998" s="148">
        <v>24327.08</v>
      </c>
      <c r="G3998" s="125">
        <v>9</v>
      </c>
    </row>
    <row r="3999" spans="1:7" s="125" customFormat="1" ht="30">
      <c r="A3999" s="145" t="s">
        <v>8313</v>
      </c>
      <c r="B3999" s="146" t="s">
        <v>8314</v>
      </c>
      <c r="C3999" s="147" t="s">
        <v>24</v>
      </c>
      <c r="D3999" s="148">
        <v>34514.28</v>
      </c>
      <c r="E3999" s="148">
        <v>117.48</v>
      </c>
      <c r="F3999" s="148">
        <v>34631.760000000002</v>
      </c>
      <c r="G3999" s="125">
        <v>9</v>
      </c>
    </row>
    <row r="4000" spans="1:7" s="125" customFormat="1" ht="30">
      <c r="A4000" s="145" t="s">
        <v>8315</v>
      </c>
      <c r="B4000" s="146" t="s">
        <v>8316</v>
      </c>
      <c r="C4000" s="147" t="s">
        <v>24</v>
      </c>
      <c r="D4000" s="148">
        <v>80929.72</v>
      </c>
      <c r="E4000" s="148">
        <v>117.48</v>
      </c>
      <c r="F4000" s="148">
        <v>81047.199999999997</v>
      </c>
      <c r="G4000" s="125">
        <v>9</v>
      </c>
    </row>
    <row r="4001" spans="1:7" s="125" customFormat="1" ht="30">
      <c r="A4001" s="145" t="s">
        <v>8317</v>
      </c>
      <c r="B4001" s="146" t="s">
        <v>8318</v>
      </c>
      <c r="C4001" s="147" t="s">
        <v>24</v>
      </c>
      <c r="D4001" s="148">
        <v>31216.21</v>
      </c>
      <c r="E4001" s="148">
        <v>117.48</v>
      </c>
      <c r="F4001" s="148">
        <v>31333.69</v>
      </c>
      <c r="G4001" s="125">
        <v>9</v>
      </c>
    </row>
    <row r="4002" spans="1:7" s="125" customFormat="1" ht="30">
      <c r="A4002" s="145" t="s">
        <v>8319</v>
      </c>
      <c r="B4002" s="146" t="s">
        <v>8320</v>
      </c>
      <c r="C4002" s="147" t="s">
        <v>24</v>
      </c>
      <c r="D4002" s="148">
        <v>77408.2</v>
      </c>
      <c r="E4002" s="148">
        <v>117.48</v>
      </c>
      <c r="F4002" s="148">
        <v>77525.679999999993</v>
      </c>
      <c r="G4002" s="125">
        <v>9</v>
      </c>
    </row>
    <row r="4003" spans="1:7" s="125" customFormat="1">
      <c r="A4003" s="145" t="s">
        <v>8321</v>
      </c>
      <c r="B4003" s="146" t="s">
        <v>8322</v>
      </c>
      <c r="C4003" s="147"/>
      <c r="D4003" s="148"/>
      <c r="E4003" s="148"/>
      <c r="F4003" s="148"/>
      <c r="G4003" s="125">
        <v>5</v>
      </c>
    </row>
    <row r="4004" spans="1:7" s="125" customFormat="1">
      <c r="A4004" s="145" t="s">
        <v>8323</v>
      </c>
      <c r="B4004" s="146" t="s">
        <v>8324</v>
      </c>
      <c r="C4004" s="147" t="s">
        <v>24</v>
      </c>
      <c r="D4004" s="148">
        <v>688.98</v>
      </c>
      <c r="E4004" s="148">
        <v>48.22</v>
      </c>
      <c r="F4004" s="148">
        <v>737.2</v>
      </c>
      <c r="G4004" s="125">
        <v>9</v>
      </c>
    </row>
    <row r="4005" spans="1:7" s="125" customFormat="1">
      <c r="A4005" s="145" t="s">
        <v>8325</v>
      </c>
      <c r="B4005" s="146" t="s">
        <v>8326</v>
      </c>
      <c r="C4005" s="147"/>
      <c r="D4005" s="148"/>
      <c r="E4005" s="148"/>
      <c r="F4005" s="148"/>
      <c r="G4005" s="125">
        <v>5</v>
      </c>
    </row>
    <row r="4006" spans="1:7" s="125" customFormat="1">
      <c r="A4006" s="145" t="s">
        <v>8327</v>
      </c>
      <c r="B4006" s="146" t="s">
        <v>8328</v>
      </c>
      <c r="C4006" s="147" t="s">
        <v>24</v>
      </c>
      <c r="D4006" s="148">
        <v>50.04</v>
      </c>
      <c r="E4006" s="148">
        <v>8.4</v>
      </c>
      <c r="F4006" s="148">
        <v>58.44</v>
      </c>
      <c r="G4006" s="125">
        <v>9</v>
      </c>
    </row>
    <row r="4007" spans="1:7" s="125" customFormat="1">
      <c r="A4007" s="145" t="s">
        <v>8329</v>
      </c>
      <c r="B4007" s="146" t="s">
        <v>8330</v>
      </c>
      <c r="C4007" s="147" t="s">
        <v>24</v>
      </c>
      <c r="D4007" s="148">
        <v>713.62</v>
      </c>
      <c r="E4007" s="148">
        <v>33.590000000000003</v>
      </c>
      <c r="F4007" s="148">
        <v>747.21</v>
      </c>
      <c r="G4007" s="125">
        <v>9</v>
      </c>
    </row>
    <row r="4008" spans="1:7" s="125" customFormat="1">
      <c r="A4008" s="145" t="s">
        <v>8331</v>
      </c>
      <c r="B4008" s="146" t="s">
        <v>8332</v>
      </c>
      <c r="C4008" s="147" t="s">
        <v>24</v>
      </c>
      <c r="D4008" s="148">
        <v>633.75</v>
      </c>
      <c r="E4008" s="148">
        <v>33.590000000000003</v>
      </c>
      <c r="F4008" s="148">
        <v>667.34</v>
      </c>
      <c r="G4008" s="125">
        <v>9</v>
      </c>
    </row>
    <row r="4009" spans="1:7" s="125" customFormat="1">
      <c r="A4009" s="145" t="s">
        <v>8333</v>
      </c>
      <c r="B4009" s="146" t="s">
        <v>8334</v>
      </c>
      <c r="C4009" s="147" t="s">
        <v>24</v>
      </c>
      <c r="D4009" s="148">
        <v>154.38</v>
      </c>
      <c r="E4009" s="148">
        <v>8.4</v>
      </c>
      <c r="F4009" s="148">
        <v>162.78</v>
      </c>
      <c r="G4009" s="125">
        <v>9</v>
      </c>
    </row>
    <row r="4010" spans="1:7" s="125" customFormat="1">
      <c r="A4010" s="145" t="s">
        <v>8335</v>
      </c>
      <c r="B4010" s="146" t="s">
        <v>8336</v>
      </c>
      <c r="C4010" s="147" t="s">
        <v>24</v>
      </c>
      <c r="D4010" s="148">
        <v>1298.3900000000001</v>
      </c>
      <c r="E4010" s="148">
        <v>3.15</v>
      </c>
      <c r="F4010" s="148">
        <v>1301.54</v>
      </c>
      <c r="G4010" s="125">
        <v>9</v>
      </c>
    </row>
    <row r="4011" spans="1:7" s="125" customFormat="1">
      <c r="A4011" s="145" t="s">
        <v>8337</v>
      </c>
      <c r="B4011" s="146" t="s">
        <v>8338</v>
      </c>
      <c r="C4011" s="147"/>
      <c r="D4011" s="148"/>
      <c r="E4011" s="148"/>
      <c r="F4011" s="148"/>
      <c r="G4011" s="125">
        <v>5</v>
      </c>
    </row>
    <row r="4012" spans="1:7" s="125" customFormat="1" ht="30">
      <c r="A4012" s="145" t="s">
        <v>8339</v>
      </c>
      <c r="B4012" s="146" t="s">
        <v>8340</v>
      </c>
      <c r="C4012" s="147" t="s">
        <v>24</v>
      </c>
      <c r="D4012" s="148">
        <v>429.93</v>
      </c>
      <c r="E4012" s="148">
        <v>19.29</v>
      </c>
      <c r="F4012" s="148">
        <v>449.22</v>
      </c>
      <c r="G4012" s="125">
        <v>9</v>
      </c>
    </row>
    <row r="4013" spans="1:7" s="125" customFormat="1" ht="30">
      <c r="A4013" s="145" t="s">
        <v>8341</v>
      </c>
      <c r="B4013" s="146" t="s">
        <v>8342</v>
      </c>
      <c r="C4013" s="147" t="s">
        <v>112</v>
      </c>
      <c r="D4013" s="148">
        <v>482.43</v>
      </c>
      <c r="E4013" s="148">
        <v>335.92</v>
      </c>
      <c r="F4013" s="148">
        <v>818.35</v>
      </c>
      <c r="G4013" s="125">
        <v>9</v>
      </c>
    </row>
    <row r="4014" spans="1:7" s="125" customFormat="1">
      <c r="A4014" s="145" t="s">
        <v>8343</v>
      </c>
      <c r="B4014" s="146" t="s">
        <v>8344</v>
      </c>
      <c r="C4014" s="147"/>
      <c r="D4014" s="148"/>
      <c r="E4014" s="148"/>
      <c r="F4014" s="148"/>
      <c r="G4014" s="125">
        <v>5</v>
      </c>
    </row>
    <row r="4015" spans="1:7" s="125" customFormat="1">
      <c r="A4015" s="145" t="s">
        <v>8345</v>
      </c>
      <c r="B4015" s="146" t="s">
        <v>8346</v>
      </c>
      <c r="C4015" s="147" t="s">
        <v>31</v>
      </c>
      <c r="D4015" s="148">
        <v>0.45</v>
      </c>
      <c r="E4015" s="148">
        <v>4.2</v>
      </c>
      <c r="F4015" s="148">
        <v>4.6500000000000004</v>
      </c>
      <c r="G4015" s="125">
        <v>9</v>
      </c>
    </row>
    <row r="4016" spans="1:7" s="125" customFormat="1">
      <c r="A4016" s="145" t="s">
        <v>8347</v>
      </c>
      <c r="B4016" s="146" t="s">
        <v>8348</v>
      </c>
      <c r="C4016" s="147" t="s">
        <v>24</v>
      </c>
      <c r="D4016" s="148">
        <v>6.88</v>
      </c>
      <c r="E4016" s="148">
        <v>8.4</v>
      </c>
      <c r="F4016" s="148">
        <v>15.28</v>
      </c>
      <c r="G4016" s="125">
        <v>9</v>
      </c>
    </row>
    <row r="4017" spans="1:7" s="125" customFormat="1">
      <c r="A4017" s="145" t="s">
        <v>8349</v>
      </c>
      <c r="B4017" s="146" t="s">
        <v>8350</v>
      </c>
      <c r="C4017" s="147" t="s">
        <v>24</v>
      </c>
      <c r="D4017" s="148">
        <v>2.42</v>
      </c>
      <c r="E4017" s="148">
        <v>8.4</v>
      </c>
      <c r="F4017" s="148">
        <v>10.82</v>
      </c>
      <c r="G4017" s="125">
        <v>9</v>
      </c>
    </row>
    <row r="4018" spans="1:7" s="125" customFormat="1" ht="30">
      <c r="A4018" s="145" t="s">
        <v>8351</v>
      </c>
      <c r="B4018" s="146" t="s">
        <v>8352</v>
      </c>
      <c r="C4018" s="147" t="s">
        <v>24</v>
      </c>
      <c r="D4018" s="148">
        <v>3.02</v>
      </c>
      <c r="E4018" s="148">
        <v>8.4</v>
      </c>
      <c r="F4018" s="148">
        <v>11.42</v>
      </c>
      <c r="G4018" s="125">
        <v>9</v>
      </c>
    </row>
    <row r="4019" spans="1:7" s="125" customFormat="1">
      <c r="A4019" s="145" t="s">
        <v>8353</v>
      </c>
      <c r="B4019" s="146" t="s">
        <v>8354</v>
      </c>
      <c r="C4019" s="147" t="s">
        <v>24</v>
      </c>
      <c r="D4019" s="148">
        <v>276.99</v>
      </c>
      <c r="E4019" s="148">
        <v>9.2200000000000006</v>
      </c>
      <c r="F4019" s="148">
        <v>286.20999999999998</v>
      </c>
      <c r="G4019" s="125">
        <v>9</v>
      </c>
    </row>
    <row r="4020" spans="1:7" s="125" customFormat="1">
      <c r="A4020" s="145" t="s">
        <v>8355</v>
      </c>
      <c r="B4020" s="146" t="s">
        <v>8356</v>
      </c>
      <c r="C4020" s="147" t="s">
        <v>24</v>
      </c>
      <c r="D4020" s="148">
        <v>620.66999999999996</v>
      </c>
      <c r="E4020" s="148">
        <v>9.2200000000000006</v>
      </c>
      <c r="F4020" s="148">
        <v>629.89</v>
      </c>
      <c r="G4020" s="125">
        <v>9</v>
      </c>
    </row>
    <row r="4021" spans="1:7" s="125" customFormat="1">
      <c r="A4021" s="145" t="s">
        <v>8357</v>
      </c>
      <c r="B4021" s="146" t="s">
        <v>8358</v>
      </c>
      <c r="C4021" s="147" t="s">
        <v>24</v>
      </c>
      <c r="D4021" s="148">
        <v>4.53</v>
      </c>
      <c r="E4021" s="148">
        <v>14.69</v>
      </c>
      <c r="F4021" s="148">
        <v>19.22</v>
      </c>
      <c r="G4021" s="125">
        <v>9</v>
      </c>
    </row>
    <row r="4022" spans="1:7" s="125" customFormat="1">
      <c r="A4022" s="145" t="s">
        <v>8359</v>
      </c>
      <c r="B4022" s="146" t="s">
        <v>8360</v>
      </c>
      <c r="C4022" s="147" t="s">
        <v>24</v>
      </c>
      <c r="D4022" s="148">
        <v>20.25</v>
      </c>
      <c r="E4022" s="148">
        <v>14.69</v>
      </c>
      <c r="F4022" s="148">
        <v>34.94</v>
      </c>
      <c r="G4022" s="125">
        <v>9</v>
      </c>
    </row>
    <row r="4023" spans="1:7" s="125" customFormat="1">
      <c r="A4023" s="145" t="s">
        <v>8361</v>
      </c>
      <c r="B4023" s="146" t="s">
        <v>8362</v>
      </c>
      <c r="C4023" s="147" t="s">
        <v>24</v>
      </c>
      <c r="D4023" s="148">
        <v>71.55</v>
      </c>
      <c r="E4023" s="148">
        <v>1.68</v>
      </c>
      <c r="F4023" s="148">
        <v>73.23</v>
      </c>
      <c r="G4023" s="125">
        <v>9</v>
      </c>
    </row>
    <row r="4024" spans="1:7" s="125" customFormat="1">
      <c r="A4024" s="145" t="s">
        <v>8363</v>
      </c>
      <c r="B4024" s="146" t="s">
        <v>8364</v>
      </c>
      <c r="C4024" s="147" t="s">
        <v>24</v>
      </c>
      <c r="D4024" s="148">
        <v>212.06</v>
      </c>
      <c r="E4024" s="148">
        <v>9.64</v>
      </c>
      <c r="F4024" s="148">
        <v>221.7</v>
      </c>
      <c r="G4024" s="125">
        <v>9</v>
      </c>
    </row>
    <row r="4025" spans="1:7" s="125" customFormat="1">
      <c r="A4025" s="145" t="s">
        <v>8365</v>
      </c>
      <c r="B4025" s="146" t="s">
        <v>8366</v>
      </c>
      <c r="C4025" s="147" t="s">
        <v>24</v>
      </c>
      <c r="D4025" s="148">
        <v>77.28</v>
      </c>
      <c r="E4025" s="148">
        <v>6.29</v>
      </c>
      <c r="F4025" s="148">
        <v>83.57</v>
      </c>
      <c r="G4025" s="125">
        <v>9</v>
      </c>
    </row>
    <row r="4026" spans="1:7" s="125" customFormat="1">
      <c r="A4026" s="145" t="s">
        <v>8367</v>
      </c>
      <c r="B4026" s="146" t="s">
        <v>8368</v>
      </c>
      <c r="C4026" s="147" t="s">
        <v>24</v>
      </c>
      <c r="D4026" s="148">
        <v>100.94</v>
      </c>
      <c r="E4026" s="148">
        <v>6.29</v>
      </c>
      <c r="F4026" s="148">
        <v>107.23</v>
      </c>
      <c r="G4026" s="125">
        <v>9</v>
      </c>
    </row>
    <row r="4027" spans="1:7" s="125" customFormat="1">
      <c r="A4027" s="145" t="s">
        <v>8369</v>
      </c>
      <c r="B4027" s="146" t="s">
        <v>8370</v>
      </c>
      <c r="C4027" s="147" t="s">
        <v>24</v>
      </c>
      <c r="D4027" s="148">
        <v>159.66999999999999</v>
      </c>
      <c r="E4027" s="148">
        <v>6.29</v>
      </c>
      <c r="F4027" s="148">
        <v>165.96</v>
      </c>
      <c r="G4027" s="125">
        <v>9</v>
      </c>
    </row>
    <row r="4028" spans="1:7" s="125" customFormat="1">
      <c r="A4028" s="145" t="s">
        <v>8371</v>
      </c>
      <c r="B4028" s="146" t="s">
        <v>8372</v>
      </c>
      <c r="C4028" s="147" t="s">
        <v>24</v>
      </c>
      <c r="D4028" s="148">
        <v>87.51</v>
      </c>
      <c r="E4028" s="148">
        <v>1.68</v>
      </c>
      <c r="F4028" s="148">
        <v>89.19</v>
      </c>
      <c r="G4028" s="125">
        <v>9</v>
      </c>
    </row>
    <row r="4029" spans="1:7" s="125" customFormat="1">
      <c r="A4029" s="145" t="s">
        <v>8373</v>
      </c>
      <c r="B4029" s="146" t="s">
        <v>8374</v>
      </c>
      <c r="C4029" s="147" t="s">
        <v>24</v>
      </c>
      <c r="D4029" s="148">
        <v>95.16</v>
      </c>
      <c r="E4029" s="148">
        <v>1.68</v>
      </c>
      <c r="F4029" s="148">
        <v>96.84</v>
      </c>
      <c r="G4029" s="125">
        <v>9</v>
      </c>
    </row>
    <row r="4030" spans="1:7" s="125" customFormat="1">
      <c r="A4030" s="145" t="s">
        <v>8375</v>
      </c>
      <c r="B4030" s="146" t="s">
        <v>8376</v>
      </c>
      <c r="C4030" s="147" t="s">
        <v>24</v>
      </c>
      <c r="D4030" s="148">
        <v>9.7899999999999991</v>
      </c>
      <c r="E4030" s="148">
        <v>3.35</v>
      </c>
      <c r="F4030" s="148">
        <v>13.14</v>
      </c>
      <c r="G4030" s="125">
        <v>9</v>
      </c>
    </row>
    <row r="4031" spans="1:7" s="125" customFormat="1">
      <c r="A4031" s="145" t="s">
        <v>8377</v>
      </c>
      <c r="B4031" s="146" t="s">
        <v>8378</v>
      </c>
      <c r="C4031" s="147" t="s">
        <v>24</v>
      </c>
      <c r="D4031" s="148">
        <v>11.73</v>
      </c>
      <c r="E4031" s="148">
        <v>3.35</v>
      </c>
      <c r="F4031" s="148">
        <v>15.08</v>
      </c>
      <c r="G4031" s="125">
        <v>9</v>
      </c>
    </row>
    <row r="4032" spans="1:7" s="125" customFormat="1">
      <c r="A4032" s="145" t="s">
        <v>8379</v>
      </c>
      <c r="B4032" s="146" t="s">
        <v>8380</v>
      </c>
      <c r="C4032" s="147" t="s">
        <v>24</v>
      </c>
      <c r="D4032" s="148">
        <v>20.92</v>
      </c>
      <c r="E4032" s="148">
        <v>15.92</v>
      </c>
      <c r="F4032" s="148">
        <v>36.840000000000003</v>
      </c>
      <c r="G4032" s="125">
        <v>9</v>
      </c>
    </row>
    <row r="4033" spans="1:7" s="125" customFormat="1">
      <c r="A4033" s="145" t="s">
        <v>8381</v>
      </c>
      <c r="B4033" s="146" t="s">
        <v>8382</v>
      </c>
      <c r="C4033" s="147" t="s">
        <v>24</v>
      </c>
      <c r="D4033" s="148">
        <v>8.26</v>
      </c>
      <c r="E4033" s="148">
        <v>9.64</v>
      </c>
      <c r="F4033" s="148">
        <v>17.899999999999999</v>
      </c>
      <c r="G4033" s="125">
        <v>9</v>
      </c>
    </row>
    <row r="4034" spans="1:7" s="125" customFormat="1">
      <c r="A4034" s="145" t="s">
        <v>8383</v>
      </c>
      <c r="B4034" s="146" t="s">
        <v>8384</v>
      </c>
      <c r="C4034" s="147" t="s">
        <v>24</v>
      </c>
      <c r="D4034" s="148">
        <v>13.62</v>
      </c>
      <c r="E4034" s="148">
        <v>9.64</v>
      </c>
      <c r="F4034" s="148">
        <v>23.26</v>
      </c>
      <c r="G4034" s="125">
        <v>9</v>
      </c>
    </row>
    <row r="4035" spans="1:7" s="125" customFormat="1" ht="30">
      <c r="A4035" s="145" t="s">
        <v>8385</v>
      </c>
      <c r="B4035" s="146" t="s">
        <v>8386</v>
      </c>
      <c r="C4035" s="147" t="s">
        <v>24</v>
      </c>
      <c r="D4035" s="148">
        <v>11.79</v>
      </c>
      <c r="E4035" s="148">
        <v>9.64</v>
      </c>
      <c r="F4035" s="148">
        <v>21.43</v>
      </c>
      <c r="G4035" s="125">
        <v>9</v>
      </c>
    </row>
    <row r="4036" spans="1:7" s="125" customFormat="1" ht="30">
      <c r="A4036" s="145" t="s">
        <v>8387</v>
      </c>
      <c r="B4036" s="146" t="s">
        <v>8388</v>
      </c>
      <c r="C4036" s="147" t="s">
        <v>24</v>
      </c>
      <c r="D4036" s="148">
        <v>31.57</v>
      </c>
      <c r="E4036" s="148">
        <v>16.25</v>
      </c>
      <c r="F4036" s="148">
        <v>47.82</v>
      </c>
      <c r="G4036" s="125">
        <v>9</v>
      </c>
    </row>
    <row r="4037" spans="1:7" s="125" customFormat="1">
      <c r="A4037" s="145" t="s">
        <v>8389</v>
      </c>
      <c r="B4037" s="146" t="s">
        <v>8390</v>
      </c>
      <c r="C4037" s="147" t="s">
        <v>24</v>
      </c>
      <c r="D4037" s="148">
        <v>10.97</v>
      </c>
      <c r="E4037" s="148">
        <v>8.4</v>
      </c>
      <c r="F4037" s="148">
        <v>19.37</v>
      </c>
      <c r="G4037" s="125">
        <v>9</v>
      </c>
    </row>
    <row r="4038" spans="1:7" s="125" customFormat="1">
      <c r="A4038" s="145" t="s">
        <v>8391</v>
      </c>
      <c r="B4038" s="146" t="s">
        <v>8392</v>
      </c>
      <c r="C4038" s="147" t="s">
        <v>24</v>
      </c>
      <c r="D4038" s="148">
        <v>146.81</v>
      </c>
      <c r="E4038" s="148">
        <v>29.37</v>
      </c>
      <c r="F4038" s="148">
        <v>176.18</v>
      </c>
      <c r="G4038" s="125">
        <v>9</v>
      </c>
    </row>
    <row r="4039" spans="1:7" s="125" customFormat="1">
      <c r="A4039" s="145" t="s">
        <v>8393</v>
      </c>
      <c r="B4039" s="146" t="s">
        <v>8394</v>
      </c>
      <c r="C4039" s="147"/>
      <c r="D4039" s="148"/>
      <c r="E4039" s="148"/>
      <c r="F4039" s="148"/>
      <c r="G4039" s="125">
        <v>2</v>
      </c>
    </row>
    <row r="4040" spans="1:7" s="125" customFormat="1">
      <c r="A4040" s="145" t="s">
        <v>8395</v>
      </c>
      <c r="B4040" s="146" t="s">
        <v>8396</v>
      </c>
      <c r="C4040" s="147"/>
      <c r="D4040" s="148"/>
      <c r="E4040" s="148"/>
      <c r="F4040" s="148"/>
      <c r="G4040" s="125">
        <v>5</v>
      </c>
    </row>
    <row r="4041" spans="1:7" s="125" customFormat="1">
      <c r="A4041" s="145" t="s">
        <v>8397</v>
      </c>
      <c r="B4041" s="146" t="s">
        <v>8398</v>
      </c>
      <c r="C4041" s="147" t="s">
        <v>216</v>
      </c>
      <c r="D4041" s="148">
        <v>148.09</v>
      </c>
      <c r="E4041" s="148">
        <v>18.7</v>
      </c>
      <c r="F4041" s="148">
        <v>166.79</v>
      </c>
      <c r="G4041" s="125">
        <v>9</v>
      </c>
    </row>
    <row r="4042" spans="1:7" s="125" customFormat="1">
      <c r="A4042" s="145" t="s">
        <v>8399</v>
      </c>
      <c r="B4042" s="146" t="s">
        <v>8400</v>
      </c>
      <c r="C4042" s="147" t="s">
        <v>216</v>
      </c>
      <c r="D4042" s="148">
        <v>213.08</v>
      </c>
      <c r="E4042" s="148">
        <v>29.72</v>
      </c>
      <c r="F4042" s="148">
        <v>242.8</v>
      </c>
      <c r="G4042" s="125">
        <v>9</v>
      </c>
    </row>
    <row r="4043" spans="1:7" s="125" customFormat="1">
      <c r="A4043" s="145" t="s">
        <v>8401</v>
      </c>
      <c r="B4043" s="146" t="s">
        <v>8402</v>
      </c>
      <c r="C4043" s="147" t="s">
        <v>216</v>
      </c>
      <c r="D4043" s="148">
        <v>389.3</v>
      </c>
      <c r="E4043" s="148">
        <v>72.02</v>
      </c>
      <c r="F4043" s="148">
        <v>461.32</v>
      </c>
      <c r="G4043" s="125">
        <v>9</v>
      </c>
    </row>
    <row r="4044" spans="1:7" s="125" customFormat="1">
      <c r="A4044" s="145" t="s">
        <v>8403</v>
      </c>
      <c r="B4044" s="146" t="s">
        <v>8404</v>
      </c>
      <c r="C4044" s="147" t="s">
        <v>31</v>
      </c>
      <c r="D4044" s="148">
        <v>307.25</v>
      </c>
      <c r="E4044" s="148">
        <v>12.05</v>
      </c>
      <c r="F4044" s="148">
        <v>319.3</v>
      </c>
      <c r="G4044" s="125">
        <v>9</v>
      </c>
    </row>
    <row r="4045" spans="1:7" s="125" customFormat="1">
      <c r="A4045" s="145" t="s">
        <v>8405</v>
      </c>
      <c r="B4045" s="146" t="s">
        <v>8406</v>
      </c>
      <c r="C4045" s="147"/>
      <c r="D4045" s="148"/>
      <c r="E4045" s="148"/>
      <c r="F4045" s="148"/>
      <c r="G4045" s="125">
        <v>5</v>
      </c>
    </row>
    <row r="4046" spans="1:7" s="125" customFormat="1">
      <c r="A4046" s="145" t="s">
        <v>8407</v>
      </c>
      <c r="B4046" s="146" t="s">
        <v>8408</v>
      </c>
      <c r="C4046" s="147" t="s">
        <v>216</v>
      </c>
      <c r="D4046" s="148">
        <v>70.69</v>
      </c>
      <c r="E4046" s="148"/>
      <c r="F4046" s="148">
        <v>70.69</v>
      </c>
      <c r="G4046" s="125">
        <v>9</v>
      </c>
    </row>
    <row r="4047" spans="1:7" s="125" customFormat="1">
      <c r="A4047" s="145" t="s">
        <v>8409</v>
      </c>
      <c r="B4047" s="146" t="s">
        <v>8410</v>
      </c>
      <c r="C4047" s="147" t="s">
        <v>216</v>
      </c>
      <c r="D4047" s="148">
        <v>33.85</v>
      </c>
      <c r="E4047" s="148"/>
      <c r="F4047" s="148">
        <v>33.85</v>
      </c>
      <c r="G4047" s="125">
        <v>9</v>
      </c>
    </row>
    <row r="4048" spans="1:7" s="125" customFormat="1" ht="30">
      <c r="A4048" s="145" t="s">
        <v>8411</v>
      </c>
      <c r="B4048" s="146" t="s">
        <v>8412</v>
      </c>
      <c r="C4048" s="147" t="s">
        <v>216</v>
      </c>
      <c r="D4048" s="148">
        <v>169.07</v>
      </c>
      <c r="E4048" s="148"/>
      <c r="F4048" s="148">
        <v>169.07</v>
      </c>
      <c r="G4048" s="125">
        <v>9</v>
      </c>
    </row>
    <row r="4049" spans="1:7" s="125" customFormat="1" ht="30">
      <c r="A4049" s="145" t="s">
        <v>8413</v>
      </c>
      <c r="B4049" s="146" t="s">
        <v>8414</v>
      </c>
      <c r="C4049" s="147" t="s">
        <v>216</v>
      </c>
      <c r="D4049" s="148">
        <v>211.34</v>
      </c>
      <c r="E4049" s="148"/>
      <c r="F4049" s="148">
        <v>211.34</v>
      </c>
      <c r="G4049" s="125">
        <v>9</v>
      </c>
    </row>
    <row r="4050" spans="1:7" s="125" customFormat="1" ht="30">
      <c r="A4050" s="145" t="s">
        <v>8415</v>
      </c>
      <c r="B4050" s="146" t="s">
        <v>8416</v>
      </c>
      <c r="C4050" s="147" t="s">
        <v>216</v>
      </c>
      <c r="D4050" s="148">
        <v>70.75</v>
      </c>
      <c r="E4050" s="148"/>
      <c r="F4050" s="148">
        <v>70.75</v>
      </c>
      <c r="G4050" s="125">
        <v>9</v>
      </c>
    </row>
    <row r="4051" spans="1:7" s="125" customFormat="1" ht="30">
      <c r="A4051" s="145" t="s">
        <v>8417</v>
      </c>
      <c r="B4051" s="146" t="s">
        <v>8418</v>
      </c>
      <c r="C4051" s="147" t="s">
        <v>216</v>
      </c>
      <c r="D4051" s="148">
        <v>103.56</v>
      </c>
      <c r="E4051" s="148"/>
      <c r="F4051" s="148">
        <v>103.56</v>
      </c>
      <c r="G4051" s="125">
        <v>9</v>
      </c>
    </row>
    <row r="4052" spans="1:7" s="125" customFormat="1" ht="30">
      <c r="A4052" s="145" t="s">
        <v>8419</v>
      </c>
      <c r="B4052" s="146" t="s">
        <v>8420</v>
      </c>
      <c r="C4052" s="147" t="s">
        <v>216</v>
      </c>
      <c r="D4052" s="148">
        <v>119.76</v>
      </c>
      <c r="E4052" s="148"/>
      <c r="F4052" s="148">
        <v>119.76</v>
      </c>
      <c r="G4052" s="125">
        <v>9</v>
      </c>
    </row>
    <row r="4053" spans="1:7" s="125" customFormat="1">
      <c r="A4053" s="145" t="s">
        <v>8421</v>
      </c>
      <c r="B4053" s="146" t="s">
        <v>8422</v>
      </c>
      <c r="C4053" s="147" t="s">
        <v>216</v>
      </c>
      <c r="D4053" s="148">
        <v>207.13</v>
      </c>
      <c r="E4053" s="148"/>
      <c r="F4053" s="148">
        <v>207.13</v>
      </c>
      <c r="G4053" s="125">
        <v>9</v>
      </c>
    </row>
    <row r="4054" spans="1:7" s="125" customFormat="1">
      <c r="A4054" s="145" t="s">
        <v>8423</v>
      </c>
      <c r="B4054" s="146" t="s">
        <v>8424</v>
      </c>
      <c r="C4054" s="147" t="s">
        <v>216</v>
      </c>
      <c r="D4054" s="148">
        <v>209.25</v>
      </c>
      <c r="E4054" s="148"/>
      <c r="F4054" s="148">
        <v>209.25</v>
      </c>
      <c r="G4054" s="125">
        <v>9</v>
      </c>
    </row>
    <row r="4055" spans="1:7" s="125" customFormat="1" ht="30">
      <c r="A4055" s="145" t="s">
        <v>8425</v>
      </c>
      <c r="B4055" s="146" t="s">
        <v>8426</v>
      </c>
      <c r="C4055" s="147" t="s">
        <v>216</v>
      </c>
      <c r="D4055" s="148">
        <v>34.33</v>
      </c>
      <c r="E4055" s="148"/>
      <c r="F4055" s="148">
        <v>34.33</v>
      </c>
      <c r="G4055" s="125">
        <v>9</v>
      </c>
    </row>
    <row r="4056" spans="1:7" s="125" customFormat="1">
      <c r="A4056" s="145" t="s">
        <v>8427</v>
      </c>
      <c r="B4056" s="146" t="s">
        <v>8428</v>
      </c>
      <c r="C4056" s="147"/>
      <c r="D4056" s="148"/>
      <c r="E4056" s="148"/>
      <c r="F4056" s="148"/>
      <c r="G4056" s="125">
        <v>5</v>
      </c>
    </row>
    <row r="4057" spans="1:7" s="125" customFormat="1" ht="30">
      <c r="A4057" s="145" t="s">
        <v>8429</v>
      </c>
      <c r="B4057" s="146" t="s">
        <v>8430</v>
      </c>
      <c r="C4057" s="147" t="s">
        <v>216</v>
      </c>
      <c r="D4057" s="148">
        <v>907.77</v>
      </c>
      <c r="E4057" s="148">
        <v>21.65</v>
      </c>
      <c r="F4057" s="148">
        <v>929.42</v>
      </c>
      <c r="G4057" s="125">
        <v>9</v>
      </c>
    </row>
    <row r="4058" spans="1:7" s="125" customFormat="1" ht="30">
      <c r="A4058" s="145" t="s">
        <v>8431</v>
      </c>
      <c r="B4058" s="146" t="s">
        <v>8432</v>
      </c>
      <c r="C4058" s="147" t="s">
        <v>216</v>
      </c>
      <c r="D4058" s="148">
        <v>957.35</v>
      </c>
      <c r="E4058" s="148">
        <v>21.65</v>
      </c>
      <c r="F4058" s="148">
        <v>979</v>
      </c>
      <c r="G4058" s="125">
        <v>9</v>
      </c>
    </row>
    <row r="4059" spans="1:7" s="125" customFormat="1" ht="30">
      <c r="A4059" s="145" t="s">
        <v>8433</v>
      </c>
      <c r="B4059" s="146" t="s">
        <v>8434</v>
      </c>
      <c r="C4059" s="147" t="s">
        <v>216</v>
      </c>
      <c r="D4059" s="148">
        <v>1110.1300000000001</v>
      </c>
      <c r="E4059" s="148">
        <v>21.65</v>
      </c>
      <c r="F4059" s="148">
        <v>1131.78</v>
      </c>
      <c r="G4059" s="125">
        <v>9</v>
      </c>
    </row>
    <row r="4060" spans="1:7" s="125" customFormat="1" ht="30">
      <c r="A4060" s="145" t="s">
        <v>8435</v>
      </c>
      <c r="B4060" s="146" t="s">
        <v>8436</v>
      </c>
      <c r="C4060" s="147" t="s">
        <v>216</v>
      </c>
      <c r="D4060" s="148">
        <v>1171.75</v>
      </c>
      <c r="E4060" s="148">
        <v>21.65</v>
      </c>
      <c r="F4060" s="148">
        <v>1193.4000000000001</v>
      </c>
      <c r="G4060" s="125">
        <v>9</v>
      </c>
    </row>
    <row r="4061" spans="1:7" s="125" customFormat="1" ht="30">
      <c r="A4061" s="145" t="s">
        <v>8437</v>
      </c>
      <c r="B4061" s="146" t="s">
        <v>8438</v>
      </c>
      <c r="C4061" s="147" t="s">
        <v>216</v>
      </c>
      <c r="D4061" s="148">
        <v>1403.88</v>
      </c>
      <c r="E4061" s="148">
        <v>21.65</v>
      </c>
      <c r="F4061" s="148">
        <v>1425.53</v>
      </c>
      <c r="G4061" s="125">
        <v>9</v>
      </c>
    </row>
    <row r="4062" spans="1:7" s="125" customFormat="1" ht="30">
      <c r="A4062" s="145" t="s">
        <v>8439</v>
      </c>
      <c r="B4062" s="146" t="s">
        <v>8440</v>
      </c>
      <c r="C4062" s="147" t="s">
        <v>216</v>
      </c>
      <c r="D4062" s="148">
        <v>890.65</v>
      </c>
      <c r="E4062" s="148">
        <v>32.47</v>
      </c>
      <c r="F4062" s="148">
        <v>923.12</v>
      </c>
      <c r="G4062" s="125">
        <v>9</v>
      </c>
    </row>
    <row r="4063" spans="1:7" s="125" customFormat="1" ht="30">
      <c r="A4063" s="145" t="s">
        <v>8441</v>
      </c>
      <c r="B4063" s="146" t="s">
        <v>8442</v>
      </c>
      <c r="C4063" s="147" t="s">
        <v>216</v>
      </c>
      <c r="D4063" s="148">
        <v>959.78</v>
      </c>
      <c r="E4063" s="148">
        <v>32.47</v>
      </c>
      <c r="F4063" s="148">
        <v>992.25</v>
      </c>
      <c r="G4063" s="125">
        <v>9</v>
      </c>
    </row>
    <row r="4064" spans="1:7" s="125" customFormat="1" ht="30">
      <c r="A4064" s="145" t="s">
        <v>8443</v>
      </c>
      <c r="B4064" s="146" t="s">
        <v>8444</v>
      </c>
      <c r="C4064" s="147" t="s">
        <v>216</v>
      </c>
      <c r="D4064" s="148">
        <v>1150.07</v>
      </c>
      <c r="E4064" s="148">
        <v>32.47</v>
      </c>
      <c r="F4064" s="148">
        <v>1182.54</v>
      </c>
      <c r="G4064" s="125">
        <v>9</v>
      </c>
    </row>
    <row r="4065" spans="1:7" s="125" customFormat="1">
      <c r="A4065" s="145" t="s">
        <v>8445</v>
      </c>
      <c r="B4065" s="146" t="s">
        <v>8446</v>
      </c>
      <c r="C4065" s="147"/>
      <c r="D4065" s="148"/>
      <c r="E4065" s="148"/>
      <c r="F4065" s="148"/>
      <c r="G4065" s="125">
        <v>5</v>
      </c>
    </row>
    <row r="4066" spans="1:7" s="125" customFormat="1">
      <c r="A4066" s="145" t="s">
        <v>8447</v>
      </c>
      <c r="B4066" s="146" t="s">
        <v>8448</v>
      </c>
      <c r="C4066" s="147" t="s">
        <v>24</v>
      </c>
      <c r="D4066" s="148">
        <v>1148.22</v>
      </c>
      <c r="E4066" s="148">
        <v>93.41</v>
      </c>
      <c r="F4066" s="148">
        <v>1241.6300000000001</v>
      </c>
      <c r="G4066" s="125">
        <v>9</v>
      </c>
    </row>
    <row r="4067" spans="1:7" s="125" customFormat="1">
      <c r="A4067" s="145" t="s">
        <v>8449</v>
      </c>
      <c r="B4067" s="146" t="s">
        <v>8450</v>
      </c>
      <c r="C4067" s="147" t="s">
        <v>24</v>
      </c>
      <c r="D4067" s="148">
        <v>2722.98</v>
      </c>
      <c r="E4067" s="148">
        <v>93.41</v>
      </c>
      <c r="F4067" s="148">
        <v>2816.39</v>
      </c>
      <c r="G4067" s="125">
        <v>9</v>
      </c>
    </row>
    <row r="4068" spans="1:7" s="125" customFormat="1">
      <c r="A4068" s="145" t="s">
        <v>8451</v>
      </c>
      <c r="B4068" s="146" t="s">
        <v>8452</v>
      </c>
      <c r="C4068" s="147" t="s">
        <v>24</v>
      </c>
      <c r="D4068" s="148">
        <v>4100.87</v>
      </c>
      <c r="E4068" s="148">
        <v>159.88999999999999</v>
      </c>
      <c r="F4068" s="148">
        <v>4260.76</v>
      </c>
      <c r="G4068" s="125">
        <v>9</v>
      </c>
    </row>
    <row r="4069" spans="1:7" s="125" customFormat="1" ht="30">
      <c r="A4069" s="145" t="s">
        <v>8453</v>
      </c>
      <c r="B4069" s="146" t="s">
        <v>8454</v>
      </c>
      <c r="C4069" s="147" t="s">
        <v>24</v>
      </c>
      <c r="D4069" s="148">
        <v>3412.33</v>
      </c>
      <c r="E4069" s="148">
        <v>93.41</v>
      </c>
      <c r="F4069" s="148">
        <v>3505.74</v>
      </c>
      <c r="G4069" s="125">
        <v>9</v>
      </c>
    </row>
    <row r="4070" spans="1:7" s="125" customFormat="1">
      <c r="A4070" s="145" t="s">
        <v>8455</v>
      </c>
      <c r="B4070" s="146" t="s">
        <v>8456</v>
      </c>
      <c r="C4070" s="147" t="s">
        <v>24</v>
      </c>
      <c r="D4070" s="148">
        <v>2075.48</v>
      </c>
      <c r="E4070" s="148">
        <v>58.74</v>
      </c>
      <c r="F4070" s="148">
        <v>2134.2199999999998</v>
      </c>
      <c r="G4070" s="125">
        <v>9</v>
      </c>
    </row>
    <row r="4071" spans="1:7" s="125" customFormat="1">
      <c r="A4071" s="145" t="s">
        <v>8457</v>
      </c>
      <c r="B4071" s="146" t="s">
        <v>8458</v>
      </c>
      <c r="C4071" s="147" t="s">
        <v>24</v>
      </c>
      <c r="D4071" s="148">
        <v>1932.26</v>
      </c>
      <c r="E4071" s="148">
        <v>93.41</v>
      </c>
      <c r="F4071" s="148">
        <v>2025.67</v>
      </c>
      <c r="G4071" s="125">
        <v>9</v>
      </c>
    </row>
    <row r="4072" spans="1:7" s="125" customFormat="1">
      <c r="A4072" s="145" t="s">
        <v>8459</v>
      </c>
      <c r="B4072" s="146" t="s">
        <v>8460</v>
      </c>
      <c r="C4072" s="147" t="s">
        <v>24</v>
      </c>
      <c r="D4072" s="148">
        <v>2586.92</v>
      </c>
      <c r="E4072" s="148">
        <v>93.41</v>
      </c>
      <c r="F4072" s="148">
        <v>2680.33</v>
      </c>
      <c r="G4072" s="125">
        <v>9</v>
      </c>
    </row>
    <row r="4073" spans="1:7" s="125" customFormat="1">
      <c r="A4073" s="145" t="s">
        <v>8461</v>
      </c>
      <c r="B4073" s="146" t="s">
        <v>8462</v>
      </c>
      <c r="C4073" s="147"/>
      <c r="D4073" s="148"/>
      <c r="E4073" s="148"/>
      <c r="F4073" s="148"/>
      <c r="G4073" s="125">
        <v>5</v>
      </c>
    </row>
    <row r="4074" spans="1:7" s="125" customFormat="1">
      <c r="A4074" s="145" t="s">
        <v>8463</v>
      </c>
      <c r="B4074" s="146" t="s">
        <v>8464</v>
      </c>
      <c r="C4074" s="147" t="s">
        <v>24</v>
      </c>
      <c r="D4074" s="148">
        <v>350.79</v>
      </c>
      <c r="E4074" s="148">
        <v>20</v>
      </c>
      <c r="F4074" s="148">
        <v>370.79</v>
      </c>
      <c r="G4074" s="125">
        <v>9</v>
      </c>
    </row>
    <row r="4075" spans="1:7" s="125" customFormat="1">
      <c r="A4075" s="145" t="s">
        <v>8465</v>
      </c>
      <c r="B4075" s="146" t="s">
        <v>8466</v>
      </c>
      <c r="C4075" s="147" t="s">
        <v>24</v>
      </c>
      <c r="D4075" s="148">
        <v>3627.97</v>
      </c>
      <c r="E4075" s="148">
        <v>44.43</v>
      </c>
      <c r="F4075" s="148">
        <v>3672.4</v>
      </c>
      <c r="G4075" s="125">
        <v>9</v>
      </c>
    </row>
    <row r="4076" spans="1:7" s="125" customFormat="1">
      <c r="A4076" s="145" t="s">
        <v>8467</v>
      </c>
      <c r="B4076" s="146" t="s">
        <v>8468</v>
      </c>
      <c r="C4076" s="147" t="s">
        <v>24</v>
      </c>
      <c r="D4076" s="148">
        <v>1363.84</v>
      </c>
      <c r="E4076" s="148">
        <v>29.37</v>
      </c>
      <c r="F4076" s="148">
        <v>1393.21</v>
      </c>
      <c r="G4076" s="125">
        <v>9</v>
      </c>
    </row>
    <row r="4077" spans="1:7" s="125" customFormat="1">
      <c r="A4077" s="145" t="s">
        <v>8469</v>
      </c>
      <c r="B4077" s="146" t="s">
        <v>8470</v>
      </c>
      <c r="C4077" s="147" t="s">
        <v>24</v>
      </c>
      <c r="D4077" s="148">
        <v>2005.53</v>
      </c>
      <c r="E4077" s="148">
        <v>503.65</v>
      </c>
      <c r="F4077" s="148">
        <v>2509.1799999999998</v>
      </c>
      <c r="G4077" s="125">
        <v>9</v>
      </c>
    </row>
    <row r="4078" spans="1:7" s="125" customFormat="1" ht="30">
      <c r="A4078" s="145" t="s">
        <v>8471</v>
      </c>
      <c r="B4078" s="146" t="s">
        <v>8472</v>
      </c>
      <c r="C4078" s="147" t="s">
        <v>24</v>
      </c>
      <c r="D4078" s="148">
        <v>6289.15</v>
      </c>
      <c r="E4078" s="148">
        <v>587.63</v>
      </c>
      <c r="F4078" s="148">
        <v>6876.78</v>
      </c>
      <c r="G4078" s="125">
        <v>9</v>
      </c>
    </row>
    <row r="4079" spans="1:7" s="125" customFormat="1">
      <c r="A4079" s="145" t="s">
        <v>8473</v>
      </c>
      <c r="B4079" s="146" t="s">
        <v>8474</v>
      </c>
      <c r="C4079" s="147"/>
      <c r="D4079" s="148"/>
      <c r="E4079" s="148"/>
      <c r="F4079" s="148"/>
      <c r="G4079" s="125">
        <v>5</v>
      </c>
    </row>
    <row r="4080" spans="1:7" s="125" customFormat="1">
      <c r="A4080" s="145" t="s">
        <v>8475</v>
      </c>
      <c r="B4080" s="146" t="s">
        <v>8476</v>
      </c>
      <c r="C4080" s="147" t="s">
        <v>24</v>
      </c>
      <c r="D4080" s="148">
        <v>80</v>
      </c>
      <c r="E4080" s="148">
        <v>9.64</v>
      </c>
      <c r="F4080" s="148">
        <v>89.64</v>
      </c>
      <c r="G4080" s="125">
        <v>9</v>
      </c>
    </row>
    <row r="4081" spans="1:7" s="125" customFormat="1">
      <c r="A4081" s="145" t="s">
        <v>8477</v>
      </c>
      <c r="B4081" s="146" t="s">
        <v>8478</v>
      </c>
      <c r="C4081" s="147" t="s">
        <v>24</v>
      </c>
      <c r="D4081" s="148">
        <v>22.93</v>
      </c>
      <c r="E4081" s="148">
        <v>7.22</v>
      </c>
      <c r="F4081" s="148">
        <v>30.15</v>
      </c>
      <c r="G4081" s="125">
        <v>9</v>
      </c>
    </row>
    <row r="4082" spans="1:7" s="125" customFormat="1">
      <c r="A4082" s="145" t="s">
        <v>8479</v>
      </c>
      <c r="B4082" s="146" t="s">
        <v>8480</v>
      </c>
      <c r="C4082" s="147" t="s">
        <v>24</v>
      </c>
      <c r="D4082" s="148">
        <v>12.68</v>
      </c>
      <c r="E4082" s="148">
        <v>7.22</v>
      </c>
      <c r="F4082" s="148">
        <v>19.899999999999999</v>
      </c>
      <c r="G4082" s="125">
        <v>9</v>
      </c>
    </row>
    <row r="4083" spans="1:7" s="125" customFormat="1">
      <c r="A4083" s="145" t="s">
        <v>8481</v>
      </c>
      <c r="B4083" s="146" t="s">
        <v>8482</v>
      </c>
      <c r="C4083" s="147" t="s">
        <v>24</v>
      </c>
      <c r="D4083" s="148">
        <v>11.03</v>
      </c>
      <c r="E4083" s="148">
        <v>7.22</v>
      </c>
      <c r="F4083" s="148">
        <v>18.25</v>
      </c>
      <c r="G4083" s="125">
        <v>9</v>
      </c>
    </row>
    <row r="4084" spans="1:7" s="125" customFormat="1">
      <c r="A4084" s="145" t="s">
        <v>8483</v>
      </c>
      <c r="B4084" s="146" t="s">
        <v>8484</v>
      </c>
      <c r="C4084" s="147" t="s">
        <v>24</v>
      </c>
      <c r="D4084" s="148">
        <v>16.84</v>
      </c>
      <c r="E4084" s="148">
        <v>7.22</v>
      </c>
      <c r="F4084" s="148">
        <v>24.06</v>
      </c>
      <c r="G4084" s="125">
        <v>9</v>
      </c>
    </row>
    <row r="4085" spans="1:7" s="125" customFormat="1">
      <c r="A4085" s="145" t="s">
        <v>8485</v>
      </c>
      <c r="B4085" s="146" t="s">
        <v>8486</v>
      </c>
      <c r="C4085" s="147" t="s">
        <v>24</v>
      </c>
      <c r="D4085" s="148">
        <v>13.2</v>
      </c>
      <c r="E4085" s="148">
        <v>7.22</v>
      </c>
      <c r="F4085" s="148">
        <v>20.420000000000002</v>
      </c>
      <c r="G4085" s="125">
        <v>9</v>
      </c>
    </row>
    <row r="4086" spans="1:7" s="125" customFormat="1">
      <c r="A4086" s="145" t="s">
        <v>8487</v>
      </c>
      <c r="B4086" s="146" t="s">
        <v>8488</v>
      </c>
      <c r="C4086" s="147" t="s">
        <v>24</v>
      </c>
      <c r="D4086" s="148">
        <v>35.46</v>
      </c>
      <c r="E4086" s="148">
        <v>8.06</v>
      </c>
      <c r="F4086" s="148">
        <v>43.52</v>
      </c>
      <c r="G4086" s="125">
        <v>9</v>
      </c>
    </row>
    <row r="4087" spans="1:7" s="125" customFormat="1">
      <c r="A4087" s="145" t="s">
        <v>8489</v>
      </c>
      <c r="B4087" s="146" t="s">
        <v>8490</v>
      </c>
      <c r="C4087" s="147" t="s">
        <v>24</v>
      </c>
      <c r="D4087" s="148">
        <v>31.71</v>
      </c>
      <c r="E4087" s="148">
        <v>8.06</v>
      </c>
      <c r="F4087" s="148">
        <v>39.770000000000003</v>
      </c>
      <c r="G4087" s="125">
        <v>9</v>
      </c>
    </row>
    <row r="4088" spans="1:7" s="125" customFormat="1">
      <c r="A4088" s="145" t="s">
        <v>8491</v>
      </c>
      <c r="B4088" s="146" t="s">
        <v>8492</v>
      </c>
      <c r="C4088" s="147"/>
      <c r="D4088" s="148"/>
      <c r="E4088" s="148"/>
      <c r="F4088" s="148"/>
      <c r="G4088" s="125">
        <v>2</v>
      </c>
    </row>
    <row r="4089" spans="1:7" s="125" customFormat="1">
      <c r="A4089" s="145" t="s">
        <v>8493</v>
      </c>
      <c r="B4089" s="146" t="s">
        <v>8494</v>
      </c>
      <c r="C4089" s="147"/>
      <c r="D4089" s="148"/>
      <c r="E4089" s="148"/>
      <c r="F4089" s="148"/>
      <c r="G4089" s="125">
        <v>5</v>
      </c>
    </row>
    <row r="4090" spans="1:7" s="125" customFormat="1">
      <c r="A4090" s="145" t="s">
        <v>8495</v>
      </c>
      <c r="B4090" s="146" t="s">
        <v>8496</v>
      </c>
      <c r="C4090" s="147" t="s">
        <v>216</v>
      </c>
      <c r="D4090" s="148">
        <v>9548.85</v>
      </c>
      <c r="E4090" s="148">
        <v>74.22</v>
      </c>
      <c r="F4090" s="148">
        <v>9623.07</v>
      </c>
      <c r="G4090" s="125">
        <v>9</v>
      </c>
    </row>
    <row r="4091" spans="1:7" s="125" customFormat="1">
      <c r="A4091" s="145" t="s">
        <v>8497</v>
      </c>
      <c r="B4091" s="146" t="s">
        <v>8498</v>
      </c>
      <c r="C4091" s="147" t="s">
        <v>216</v>
      </c>
      <c r="D4091" s="148">
        <v>341.55</v>
      </c>
      <c r="E4091" s="148">
        <v>74.22</v>
      </c>
      <c r="F4091" s="148">
        <v>415.77</v>
      </c>
      <c r="G4091" s="125">
        <v>9</v>
      </c>
    </row>
    <row r="4092" spans="1:7" s="125" customFormat="1">
      <c r="A4092" s="145" t="s">
        <v>8499</v>
      </c>
      <c r="B4092" s="146" t="s">
        <v>8500</v>
      </c>
      <c r="C4092" s="147" t="s">
        <v>216</v>
      </c>
      <c r="D4092" s="148">
        <v>2155.7399999999998</v>
      </c>
      <c r="E4092" s="148">
        <v>74.22</v>
      </c>
      <c r="F4092" s="148">
        <v>2229.96</v>
      </c>
      <c r="G4092" s="125">
        <v>9</v>
      </c>
    </row>
    <row r="4093" spans="1:7" s="125" customFormat="1" ht="45">
      <c r="A4093" s="145" t="s">
        <v>8501</v>
      </c>
      <c r="B4093" s="146" t="s">
        <v>8502</v>
      </c>
      <c r="C4093" s="147" t="s">
        <v>24</v>
      </c>
      <c r="D4093" s="148">
        <v>9.4700000000000006</v>
      </c>
      <c r="E4093" s="148">
        <v>5.39</v>
      </c>
      <c r="F4093" s="148">
        <v>14.86</v>
      </c>
      <c r="G4093" s="125">
        <v>9</v>
      </c>
    </row>
    <row r="4094" spans="1:7" s="125" customFormat="1" ht="30">
      <c r="A4094" s="145" t="s">
        <v>151</v>
      </c>
      <c r="B4094" s="146" t="s">
        <v>8503</v>
      </c>
      <c r="C4094" s="147" t="s">
        <v>24</v>
      </c>
      <c r="D4094" s="148">
        <v>6.11</v>
      </c>
      <c r="E4094" s="148">
        <v>5.39</v>
      </c>
      <c r="F4094" s="148">
        <v>11.5</v>
      </c>
      <c r="G4094" s="125">
        <v>9</v>
      </c>
    </row>
    <row r="4095" spans="1:7" s="125" customFormat="1" ht="30">
      <c r="A4095" s="145" t="s">
        <v>8504</v>
      </c>
      <c r="B4095" s="146" t="s">
        <v>8505</v>
      </c>
      <c r="C4095" s="147" t="s">
        <v>24</v>
      </c>
      <c r="D4095" s="148">
        <v>5.83</v>
      </c>
      <c r="E4095" s="148">
        <v>5.39</v>
      </c>
      <c r="F4095" s="148">
        <v>11.22</v>
      </c>
      <c r="G4095" s="125">
        <v>9</v>
      </c>
    </row>
    <row r="4096" spans="1:7" s="125" customFormat="1" ht="30">
      <c r="A4096" s="145" t="s">
        <v>8506</v>
      </c>
      <c r="B4096" s="146" t="s">
        <v>8507</v>
      </c>
      <c r="C4096" s="147" t="s">
        <v>24</v>
      </c>
      <c r="D4096" s="148">
        <v>5.45</v>
      </c>
      <c r="E4096" s="148">
        <v>5.39</v>
      </c>
      <c r="F4096" s="148">
        <v>10.84</v>
      </c>
      <c r="G4096" s="125">
        <v>9</v>
      </c>
    </row>
    <row r="4097" spans="1:7" s="125" customFormat="1">
      <c r="A4097" s="145" t="s">
        <v>8508</v>
      </c>
      <c r="B4097" s="146" t="s">
        <v>8509</v>
      </c>
      <c r="C4097" s="147" t="s">
        <v>24</v>
      </c>
      <c r="D4097" s="148">
        <v>10.81</v>
      </c>
      <c r="E4097" s="148">
        <v>5.39</v>
      </c>
      <c r="F4097" s="148">
        <v>16.2</v>
      </c>
      <c r="G4097" s="125">
        <v>9</v>
      </c>
    </row>
    <row r="4098" spans="1:7" s="125" customFormat="1">
      <c r="A4098" s="145" t="s">
        <v>8510</v>
      </c>
      <c r="B4098" s="146" t="s">
        <v>8511</v>
      </c>
      <c r="C4098" s="147" t="s">
        <v>24</v>
      </c>
      <c r="D4098" s="148">
        <v>5.39</v>
      </c>
      <c r="E4098" s="148">
        <v>5.39</v>
      </c>
      <c r="F4098" s="148">
        <v>10.78</v>
      </c>
      <c r="G4098" s="125">
        <v>9</v>
      </c>
    </row>
    <row r="4099" spans="1:7" s="125" customFormat="1">
      <c r="A4099" s="145" t="s">
        <v>8512</v>
      </c>
      <c r="B4099" s="146" t="s">
        <v>8513</v>
      </c>
      <c r="C4099" s="147" t="s">
        <v>24</v>
      </c>
      <c r="D4099" s="148">
        <v>531.54</v>
      </c>
      <c r="E4099" s="148">
        <v>3.05</v>
      </c>
      <c r="F4099" s="148">
        <v>534.59</v>
      </c>
      <c r="G4099" s="125">
        <v>9</v>
      </c>
    </row>
    <row r="4100" spans="1:7" s="125" customFormat="1">
      <c r="A4100" s="145" t="s">
        <v>8514</v>
      </c>
      <c r="B4100" s="146" t="s">
        <v>8515</v>
      </c>
      <c r="C4100" s="147"/>
      <c r="D4100" s="148"/>
      <c r="E4100" s="148"/>
      <c r="F4100" s="148"/>
      <c r="G4100" s="125">
        <v>5</v>
      </c>
    </row>
    <row r="4101" spans="1:7" s="125" customFormat="1">
      <c r="A4101" s="145" t="s">
        <v>8516</v>
      </c>
      <c r="B4101" s="146" t="s">
        <v>8517</v>
      </c>
      <c r="C4101" s="147" t="s">
        <v>24</v>
      </c>
      <c r="D4101" s="148">
        <v>9.5299999999999994</v>
      </c>
      <c r="E4101" s="148">
        <v>46.94</v>
      </c>
      <c r="F4101" s="148">
        <v>56.47</v>
      </c>
      <c r="G4101" s="125">
        <v>9</v>
      </c>
    </row>
    <row r="4102" spans="1:7" s="125" customFormat="1">
      <c r="A4102" s="145" t="s">
        <v>8518</v>
      </c>
      <c r="B4102" s="146" t="s">
        <v>8519</v>
      </c>
      <c r="C4102" s="147"/>
      <c r="D4102" s="148"/>
      <c r="E4102" s="148"/>
      <c r="F4102" s="148"/>
      <c r="G4102" s="125">
        <v>5</v>
      </c>
    </row>
    <row r="4103" spans="1:7" s="125" customFormat="1" ht="30">
      <c r="A4103" s="145" t="s">
        <v>8520</v>
      </c>
      <c r="B4103" s="146" t="s">
        <v>8521</v>
      </c>
      <c r="C4103" s="147" t="s">
        <v>24</v>
      </c>
      <c r="D4103" s="148">
        <v>99.67</v>
      </c>
      <c r="E4103" s="148">
        <v>6.31</v>
      </c>
      <c r="F4103" s="148">
        <v>105.98</v>
      </c>
      <c r="G4103" s="125">
        <v>9</v>
      </c>
    </row>
    <row r="4104" spans="1:7" s="125" customFormat="1" ht="30">
      <c r="A4104" s="145" t="s">
        <v>8522</v>
      </c>
      <c r="B4104" s="146" t="s">
        <v>8523</v>
      </c>
      <c r="C4104" s="147" t="s">
        <v>24</v>
      </c>
      <c r="D4104" s="148">
        <v>36.57</v>
      </c>
      <c r="E4104" s="148">
        <v>1.3</v>
      </c>
      <c r="F4104" s="148">
        <v>37.869999999999997</v>
      </c>
      <c r="G4104" s="125">
        <v>9</v>
      </c>
    </row>
    <row r="4105" spans="1:7" s="125" customFormat="1">
      <c r="A4105" s="145" t="s">
        <v>8524</v>
      </c>
      <c r="B4105" s="146" t="s">
        <v>8525</v>
      </c>
      <c r="C4105" s="147" t="s">
        <v>216</v>
      </c>
      <c r="D4105" s="148">
        <v>60.41</v>
      </c>
      <c r="E4105" s="148"/>
      <c r="F4105" s="148">
        <v>60.41</v>
      </c>
      <c r="G4105" s="125">
        <v>9</v>
      </c>
    </row>
    <row r="4106" spans="1:7" s="125" customFormat="1">
      <c r="A4106" s="145" t="s">
        <v>8526</v>
      </c>
      <c r="B4106" s="146" t="s">
        <v>8527</v>
      </c>
      <c r="C4106" s="147" t="s">
        <v>145</v>
      </c>
      <c r="D4106" s="148">
        <v>26.79</v>
      </c>
      <c r="E4106" s="148"/>
      <c r="F4106" s="148">
        <v>26.79</v>
      </c>
      <c r="G4106" s="125">
        <v>9</v>
      </c>
    </row>
    <row r="4107" spans="1:7" s="125" customFormat="1">
      <c r="A4107" s="145" t="s">
        <v>8528</v>
      </c>
      <c r="B4107" s="146" t="s">
        <v>8529</v>
      </c>
      <c r="C4107" s="147"/>
      <c r="D4107" s="148"/>
      <c r="E4107" s="148"/>
      <c r="F4107" s="148"/>
      <c r="G4107" s="125">
        <v>2</v>
      </c>
    </row>
    <row r="4108" spans="1:7" s="125" customFormat="1">
      <c r="A4108" s="145" t="s">
        <v>8530</v>
      </c>
      <c r="B4108" s="146" t="s">
        <v>8531</v>
      </c>
      <c r="C4108" s="147"/>
      <c r="D4108" s="148"/>
      <c r="E4108" s="148"/>
      <c r="F4108" s="148"/>
      <c r="G4108" s="125">
        <v>5</v>
      </c>
    </row>
    <row r="4109" spans="1:7" s="125" customFormat="1">
      <c r="A4109" s="145" t="s">
        <v>8532</v>
      </c>
      <c r="B4109" s="146" t="s">
        <v>8533</v>
      </c>
      <c r="C4109" s="147" t="s">
        <v>24</v>
      </c>
      <c r="D4109" s="148">
        <v>651.75</v>
      </c>
      <c r="E4109" s="148"/>
      <c r="F4109" s="148">
        <v>651.75</v>
      </c>
      <c r="G4109" s="125">
        <v>9</v>
      </c>
    </row>
  </sheetData>
  <mergeCells count="4">
    <mergeCell ref="B1:F1"/>
    <mergeCell ref="A2:F2"/>
    <mergeCell ref="A3:F3"/>
    <mergeCell ref="A4:F4"/>
  </mergeCells>
  <conditionalFormatting sqref="A9:A4109">
    <cfRule type="expression" dxfId="5" priority="2">
      <formula>G9&lt;6</formula>
    </cfRule>
  </conditionalFormatting>
  <conditionalFormatting sqref="B9:B4109">
    <cfRule type="expression" dxfId="4" priority="3">
      <formula>G9&lt;6</formula>
    </cfRule>
  </conditionalFormatting>
  <conditionalFormatting sqref="C9:C4109">
    <cfRule type="expression" dxfId="3" priority="4">
      <formula>G9&lt;6</formula>
    </cfRule>
  </conditionalFormatting>
  <conditionalFormatting sqref="D9:D4109">
    <cfRule type="expression" dxfId="2" priority="5">
      <formula>G9&lt;6</formula>
    </cfRule>
  </conditionalFormatting>
  <conditionalFormatting sqref="E9:E4109">
    <cfRule type="expression" dxfId="1" priority="6">
      <formula>G9&lt;6</formula>
    </cfRule>
  </conditionalFormatting>
  <conditionalFormatting sqref="F9:F4109">
    <cfRule type="expression" dxfId="0" priority="7">
      <formula>G9&lt;6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33CF-277F-4876-BC3D-169983DC7011}">
  <sheetPr>
    <tabColor rgb="FF558ED5"/>
  </sheetPr>
  <dimension ref="A1:O847"/>
  <sheetViews>
    <sheetView showGridLines="0" topLeftCell="E173" zoomScale="84" zoomScaleNormal="84" zoomScaleSheetLayoutView="64" workbookViewId="0">
      <selection activeCell="H183" sqref="H183"/>
    </sheetView>
  </sheetViews>
  <sheetFormatPr defaultColWidth="9.140625" defaultRowHeight="15"/>
  <cols>
    <col min="1" max="2" width="11.42578125" style="60" customWidth="1"/>
    <col min="3" max="3" width="12.5703125" style="60" customWidth="1"/>
    <col min="4" max="4" width="99" style="60" customWidth="1"/>
    <col min="5" max="5" width="7.85546875" style="60" customWidth="1"/>
    <col min="6" max="6" width="11.140625" style="60" customWidth="1"/>
    <col min="7" max="7" width="17.7109375" style="60" customWidth="1"/>
    <col min="8" max="8" width="19.42578125" style="60" customWidth="1"/>
    <col min="9" max="9" width="16" style="60" customWidth="1"/>
    <col min="10" max="10" width="24.5703125" style="60" customWidth="1"/>
    <col min="11" max="11" width="17.7109375" style="60" customWidth="1"/>
    <col min="12" max="12" width="20.140625" style="60" customWidth="1"/>
    <col min="13" max="13" width="15.5703125" style="60" bestFit="1" customWidth="1"/>
    <col min="14" max="14" width="19.7109375" style="60" customWidth="1"/>
    <col min="15" max="15" width="16" style="60" customWidth="1"/>
    <col min="16" max="16" width="13" style="60" customWidth="1"/>
    <col min="17" max="16384" width="9.140625" style="60"/>
  </cols>
  <sheetData>
    <row r="1" spans="1:1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</row>
    <row r="9" spans="1:12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</row>
    <row r="10" spans="1:12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2" ht="18" customHeight="1">
      <c r="A11" s="211" t="s">
        <v>0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</row>
    <row r="12" spans="1:12" ht="15" customHeight="1">
      <c r="A12" s="212" t="s">
        <v>8538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</row>
    <row r="13" spans="1:12" ht="15.7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</row>
    <row r="14" spans="1:12" ht="13.5" customHeight="1" thickBot="1">
      <c r="A14" s="203" t="s">
        <v>8539</v>
      </c>
      <c r="B14" s="203"/>
      <c r="C14" s="203"/>
      <c r="D14" s="203"/>
      <c r="E14" s="175"/>
      <c r="F14" s="175"/>
      <c r="G14" s="175"/>
      <c r="H14" s="175"/>
      <c r="I14" s="175"/>
      <c r="J14" s="175"/>
      <c r="K14" s="175"/>
      <c r="L14" s="175"/>
    </row>
    <row r="15" spans="1:12" ht="33">
      <c r="A15" s="2" t="s">
        <v>1</v>
      </c>
      <c r="B15" s="3" t="s">
        <v>2</v>
      </c>
      <c r="C15" s="3" t="s">
        <v>3</v>
      </c>
      <c r="D15" s="4" t="s">
        <v>4</v>
      </c>
      <c r="E15" s="4" t="s">
        <v>5</v>
      </c>
      <c r="F15" s="5" t="s">
        <v>6</v>
      </c>
      <c r="G15" s="6" t="s">
        <v>7</v>
      </c>
      <c r="H15" s="6" t="s">
        <v>8</v>
      </c>
      <c r="I15" s="6" t="s">
        <v>9</v>
      </c>
      <c r="J15" s="6" t="s">
        <v>10</v>
      </c>
      <c r="K15" s="6" t="s">
        <v>11</v>
      </c>
      <c r="L15" s="7" t="s">
        <v>12</v>
      </c>
    </row>
    <row r="16" spans="1:12" ht="16.5">
      <c r="A16" s="8" t="s">
        <v>13</v>
      </c>
      <c r="B16" s="178"/>
      <c r="C16" s="178"/>
      <c r="D16" s="10" t="s">
        <v>14</v>
      </c>
      <c r="E16" s="178"/>
      <c r="F16" s="11"/>
      <c r="G16" s="12"/>
      <c r="H16" s="13">
        <f>SUM(H17:H26)</f>
        <v>12840.135409125001</v>
      </c>
      <c r="I16" s="13"/>
      <c r="J16" s="13">
        <f>SUM(J17:J26)</f>
        <v>3540.4720403474998</v>
      </c>
      <c r="K16" s="13"/>
      <c r="L16" s="14">
        <f>SUM(L17:L26)</f>
        <v>16380.6074494725</v>
      </c>
    </row>
    <row r="17" spans="1:12" ht="16.5">
      <c r="A17" s="23" t="s">
        <v>15</v>
      </c>
      <c r="B17" s="23" t="s">
        <v>16</v>
      </c>
      <c r="C17" s="16" t="s">
        <v>17</v>
      </c>
      <c r="D17" s="17" t="s">
        <v>18</v>
      </c>
      <c r="E17" s="18" t="s">
        <v>19</v>
      </c>
      <c r="F17" s="19">
        <v>6</v>
      </c>
      <c r="G17" s="20">
        <f>(VLOOKUP(C17,Planilha7!A9:F4109,4,0)*1.2203)</f>
        <v>691.81247599999995</v>
      </c>
      <c r="H17" s="21">
        <f>F17*G17</f>
        <v>4150.8748559999995</v>
      </c>
      <c r="I17" s="20">
        <f>(VLOOKUP(C17,Planilha7!A9:F4109,5,0)*1.2203)</f>
        <v>93.853272999999987</v>
      </c>
      <c r="J17" s="21">
        <f>F17*I17</f>
        <v>563.1196379999999</v>
      </c>
      <c r="K17" s="20">
        <f>G17+I17</f>
        <v>785.66574899999989</v>
      </c>
      <c r="L17" s="21">
        <f>F17*K17</f>
        <v>4713.9944939999996</v>
      </c>
    </row>
    <row r="18" spans="1:12" ht="16.5">
      <c r="A18" s="23" t="s">
        <v>20</v>
      </c>
      <c r="B18" s="23" t="s">
        <v>21</v>
      </c>
      <c r="C18" s="16" t="s">
        <v>22</v>
      </c>
      <c r="D18" s="17" t="s">
        <v>23</v>
      </c>
      <c r="E18" s="18" t="s">
        <v>24</v>
      </c>
      <c r="F18" s="19">
        <v>1</v>
      </c>
      <c r="G18" s="20">
        <f>1515.5*1.2203</f>
        <v>1849.36465</v>
      </c>
      <c r="H18" s="21">
        <f t="shared" ref="H18:H26" si="0">F18*G18</f>
        <v>1849.36465</v>
      </c>
      <c r="I18" s="20">
        <f>394.785*1.2203</f>
        <v>481.75613550000003</v>
      </c>
      <c r="J18" s="21">
        <f t="shared" ref="J18:J26" si="1">F18*I18</f>
        <v>481.75613550000003</v>
      </c>
      <c r="K18" s="20">
        <f t="shared" ref="K18:K26" si="2">G18+I18</f>
        <v>2331.1207855000002</v>
      </c>
      <c r="L18" s="21">
        <f t="shared" ref="L18:L26" si="3">F18*K18</f>
        <v>2331.1207855000002</v>
      </c>
    </row>
    <row r="19" spans="1:12" ht="16.5">
      <c r="A19" s="23" t="s">
        <v>25</v>
      </c>
      <c r="B19" s="23" t="s">
        <v>21</v>
      </c>
      <c r="C19" s="16" t="s">
        <v>26</v>
      </c>
      <c r="D19" s="17" t="s">
        <v>27</v>
      </c>
      <c r="E19" s="18" t="s">
        <v>24</v>
      </c>
      <c r="F19" s="19">
        <v>1</v>
      </c>
      <c r="G19" s="20">
        <f>1786.77*1.2203</f>
        <v>2180.3954309999999</v>
      </c>
      <c r="H19" s="21">
        <f t="shared" si="0"/>
        <v>2180.3954309999999</v>
      </c>
      <c r="I19" s="20">
        <f>291.06*1.2203</f>
        <v>355.18051800000001</v>
      </c>
      <c r="J19" s="21">
        <f t="shared" si="1"/>
        <v>355.18051800000001</v>
      </c>
      <c r="K19" s="20">
        <f t="shared" si="2"/>
        <v>2535.575949</v>
      </c>
      <c r="L19" s="21">
        <f t="shared" si="3"/>
        <v>2535.575949</v>
      </c>
    </row>
    <row r="20" spans="1:12" ht="16.5">
      <c r="A20" s="23" t="s">
        <v>28</v>
      </c>
      <c r="B20" s="23" t="s">
        <v>16</v>
      </c>
      <c r="C20" s="16" t="s">
        <v>29</v>
      </c>
      <c r="D20" s="17" t="s">
        <v>30</v>
      </c>
      <c r="E20" s="18" t="s">
        <v>31</v>
      </c>
      <c r="F20" s="19">
        <v>34.1</v>
      </c>
      <c r="G20" s="20">
        <f>(VLOOKUP(C20,Planilha7!A12:F4112,4,0)*1.2203)</f>
        <v>128.87588299999999</v>
      </c>
      <c r="H20" s="21">
        <f t="shared" si="0"/>
        <v>4394.6676103</v>
      </c>
      <c r="I20" s="20">
        <f>(VLOOKUP(C20,Planilha7!A12:F4112,5,0)*1.2203)</f>
        <v>18.450935999999999</v>
      </c>
      <c r="J20" s="21">
        <f t="shared" si="1"/>
        <v>629.17691760000002</v>
      </c>
      <c r="K20" s="20">
        <f t="shared" si="2"/>
        <v>147.326819</v>
      </c>
      <c r="L20" s="21">
        <f t="shared" si="3"/>
        <v>5023.8445278999998</v>
      </c>
    </row>
    <row r="21" spans="1:12" ht="28.9" customHeight="1">
      <c r="A21" s="23" t="s">
        <v>32</v>
      </c>
      <c r="B21" s="23" t="s">
        <v>16</v>
      </c>
      <c r="C21" s="16" t="s">
        <v>33</v>
      </c>
      <c r="D21" s="17" t="s">
        <v>34</v>
      </c>
      <c r="E21" s="18" t="s">
        <v>31</v>
      </c>
      <c r="F21" s="19">
        <v>4.7</v>
      </c>
      <c r="G21" s="20">
        <f>(VLOOKUP(C21,Planilha7!A13:F4113,4,0)*1.2203)</f>
        <v>5.0032299999999994</v>
      </c>
      <c r="H21" s="21">
        <f t="shared" si="0"/>
        <v>23.515180999999998</v>
      </c>
      <c r="I21" s="20">
        <f>(VLOOKUP(C21,Planilha7!A13:F4113,5,0)*1.2203)</f>
        <v>2.8188930000000001</v>
      </c>
      <c r="J21" s="21">
        <f t="shared" si="1"/>
        <v>13.248797100000001</v>
      </c>
      <c r="K21" s="20">
        <f t="shared" si="2"/>
        <v>7.8221229999999995</v>
      </c>
      <c r="L21" s="21">
        <f t="shared" si="3"/>
        <v>36.763978099999996</v>
      </c>
    </row>
    <row r="22" spans="1:12" ht="33">
      <c r="A22" s="23" t="s">
        <v>35</v>
      </c>
      <c r="B22" s="23" t="s">
        <v>16</v>
      </c>
      <c r="C22" s="16" t="s">
        <v>36</v>
      </c>
      <c r="D22" s="17" t="s">
        <v>37</v>
      </c>
      <c r="E22" s="18" t="s">
        <v>24</v>
      </c>
      <c r="F22" s="19">
        <v>1</v>
      </c>
      <c r="G22" s="20">
        <f>(VLOOKUP(C22,Planilha7!A14:F4114,4,0)*1.2203)</f>
        <v>105.29968700000001</v>
      </c>
      <c r="H22" s="21">
        <f t="shared" si="0"/>
        <v>105.29968700000001</v>
      </c>
      <c r="I22" s="20">
        <f>(VLOOKUP(C22,Planilha7!A14:F4114,5,0)*1.2203)</f>
        <v>23.063669999999998</v>
      </c>
      <c r="J22" s="21">
        <f t="shared" si="1"/>
        <v>23.063669999999998</v>
      </c>
      <c r="K22" s="20">
        <f t="shared" si="2"/>
        <v>128.36335700000001</v>
      </c>
      <c r="L22" s="21">
        <f t="shared" si="3"/>
        <v>128.36335700000001</v>
      </c>
    </row>
    <row r="23" spans="1:12" ht="16.5">
      <c r="A23" s="23" t="s">
        <v>38</v>
      </c>
      <c r="B23" s="23" t="s">
        <v>16</v>
      </c>
      <c r="C23" s="16" t="s">
        <v>39</v>
      </c>
      <c r="D23" s="17" t="s">
        <v>40</v>
      </c>
      <c r="E23" s="18" t="s">
        <v>19</v>
      </c>
      <c r="F23" s="19">
        <v>29.61</v>
      </c>
      <c r="G23" s="20">
        <f>(VLOOKUP(C23,Planilha7!A15:F4115,4,0)*1.2203)</f>
        <v>0</v>
      </c>
      <c r="H23" s="21">
        <f t="shared" si="0"/>
        <v>0</v>
      </c>
      <c r="I23" s="20">
        <f>(VLOOKUP(C23,Planilha7!A15:F4115,5,0)*1.2203)</f>
        <v>31.703393999999999</v>
      </c>
      <c r="J23" s="21">
        <f t="shared" si="1"/>
        <v>938.73749634000001</v>
      </c>
      <c r="K23" s="20">
        <f t="shared" si="2"/>
        <v>31.703393999999999</v>
      </c>
      <c r="L23" s="21">
        <f t="shared" si="3"/>
        <v>938.73749634000001</v>
      </c>
    </row>
    <row r="24" spans="1:12" ht="16.5">
      <c r="A24" s="23" t="s">
        <v>41</v>
      </c>
      <c r="B24" s="23" t="s">
        <v>16</v>
      </c>
      <c r="C24" s="16" t="s">
        <v>42</v>
      </c>
      <c r="D24" s="17" t="s">
        <v>43</v>
      </c>
      <c r="E24" s="18" t="s">
        <v>44</v>
      </c>
      <c r="F24" s="19">
        <v>1.1025</v>
      </c>
      <c r="G24" s="20">
        <f>(VLOOKUP(C24,Planilha7!A16:F4116,4,0)*1.2203)</f>
        <v>0</v>
      </c>
      <c r="H24" s="21">
        <f t="shared" si="0"/>
        <v>0</v>
      </c>
      <c r="I24" s="20">
        <f>(VLOOKUP(C24,Planilha7!A16:F4116,5,0)*1.2203)</f>
        <v>81.760099999999994</v>
      </c>
      <c r="J24" s="21">
        <f t="shared" si="1"/>
        <v>90.140510249999991</v>
      </c>
      <c r="K24" s="20">
        <f t="shared" si="2"/>
        <v>81.760099999999994</v>
      </c>
      <c r="L24" s="21">
        <f t="shared" si="3"/>
        <v>90.140510249999991</v>
      </c>
    </row>
    <row r="25" spans="1:12" ht="16.5">
      <c r="A25" s="23" t="s">
        <v>45</v>
      </c>
      <c r="B25" s="23" t="s">
        <v>16</v>
      </c>
      <c r="C25" s="16" t="s">
        <v>46</v>
      </c>
      <c r="D25" s="17" t="s">
        <v>47</v>
      </c>
      <c r="E25" s="18" t="s">
        <v>44</v>
      </c>
      <c r="F25" s="19">
        <v>7.0536000000000003</v>
      </c>
      <c r="G25" s="20">
        <f>(VLOOKUP(C25,Planilha7!A17:F4117,4,0)*1.2203)</f>
        <v>0</v>
      </c>
      <c r="H25" s="21">
        <f t="shared" si="0"/>
        <v>0</v>
      </c>
      <c r="I25" s="20">
        <f>(VLOOKUP(C25,Planilha7!A17:F4117,5,0)*1.2203)</f>
        <v>61.320074999999996</v>
      </c>
      <c r="J25" s="21">
        <f t="shared" si="1"/>
        <v>432.52728101999998</v>
      </c>
      <c r="K25" s="20">
        <f t="shared" si="2"/>
        <v>61.320074999999996</v>
      </c>
      <c r="L25" s="21">
        <f t="shared" si="3"/>
        <v>432.52728101999998</v>
      </c>
    </row>
    <row r="26" spans="1:12" ht="33">
      <c r="A26" s="23" t="s">
        <v>48</v>
      </c>
      <c r="B26" s="23" t="s">
        <v>16</v>
      </c>
      <c r="C26" s="16" t="s">
        <v>49</v>
      </c>
      <c r="D26" s="17" t="s">
        <v>50</v>
      </c>
      <c r="E26" s="18" t="s">
        <v>44</v>
      </c>
      <c r="F26" s="19">
        <v>1.1025</v>
      </c>
      <c r="G26" s="20">
        <f>(VLOOKUP(C26,Planilha7!A18:F4118,4,0)*1.2203)</f>
        <v>123.37232999999999</v>
      </c>
      <c r="H26" s="21">
        <f t="shared" si="0"/>
        <v>136.01799382499999</v>
      </c>
      <c r="I26" s="20">
        <f>(VLOOKUP(C26,Planilha7!A18:F4118,5,0)*1.2203)</f>
        <v>12.264015000000001</v>
      </c>
      <c r="J26" s="21">
        <f t="shared" si="1"/>
        <v>13.521076537500001</v>
      </c>
      <c r="K26" s="20">
        <f t="shared" si="2"/>
        <v>135.63634500000001</v>
      </c>
      <c r="L26" s="21">
        <f t="shared" si="3"/>
        <v>149.53907036250001</v>
      </c>
    </row>
    <row r="27" spans="1:12" ht="16.5">
      <c r="A27" s="24"/>
      <c r="B27" s="25"/>
      <c r="C27" s="25"/>
      <c r="D27" s="26"/>
      <c r="E27" s="26"/>
      <c r="F27" s="26"/>
      <c r="G27" s="26"/>
      <c r="H27" s="26"/>
      <c r="I27" s="20"/>
      <c r="J27" s="26"/>
      <c r="K27" s="26"/>
      <c r="L27" s="26"/>
    </row>
    <row r="28" spans="1:12" ht="16.5">
      <c r="A28" s="27" t="s">
        <v>51</v>
      </c>
      <c r="B28" s="28"/>
      <c r="C28" s="28"/>
      <c r="D28" s="29" t="s">
        <v>52</v>
      </c>
      <c r="E28" s="28"/>
      <c r="F28" s="30"/>
      <c r="G28" s="31"/>
      <c r="H28" s="32">
        <f>ROUND(H29+H42+H59,2)</f>
        <v>96210.64</v>
      </c>
      <c r="I28" s="31"/>
      <c r="J28" s="32">
        <f>ROUND(J29+J42+J59,2)</f>
        <v>40787.56</v>
      </c>
      <c r="K28" s="32"/>
      <c r="L28" s="33">
        <f>SUM(L29,L59,L42)</f>
        <v>136998.19646279427</v>
      </c>
    </row>
    <row r="29" spans="1:12" ht="16.5">
      <c r="A29" s="34" t="s">
        <v>53</v>
      </c>
      <c r="B29" s="35"/>
      <c r="C29" s="35"/>
      <c r="D29" s="36" t="s">
        <v>54</v>
      </c>
      <c r="E29" s="35"/>
      <c r="F29" s="37"/>
      <c r="G29" s="38"/>
      <c r="H29" s="39">
        <f>SUM(H30:H40)</f>
        <v>63805.345929315459</v>
      </c>
      <c r="I29" s="38"/>
      <c r="J29" s="39">
        <f>SUM(J30:J40)</f>
        <v>22236.367311178834</v>
      </c>
      <c r="K29" s="39"/>
      <c r="L29" s="40">
        <f>SUM(L30:L40)</f>
        <v>86041.713240494282</v>
      </c>
    </row>
    <row r="30" spans="1:12" ht="16.5">
      <c r="A30" s="23" t="s">
        <v>55</v>
      </c>
      <c r="B30" s="23" t="s">
        <v>16</v>
      </c>
      <c r="C30" s="16" t="s">
        <v>56</v>
      </c>
      <c r="D30" s="17" t="s">
        <v>57</v>
      </c>
      <c r="E30" s="18" t="s">
        <v>24</v>
      </c>
      <c r="F30" s="19">
        <v>1</v>
      </c>
      <c r="G30" s="20">
        <f>(VLOOKUP(C30,Planilha7!A18:F4118,4,0)*1.2203)</f>
        <v>492.36664400000001</v>
      </c>
      <c r="H30" s="21">
        <f>F30*G30</f>
        <v>492.36664400000001</v>
      </c>
      <c r="I30" s="20">
        <f>(VLOOKUP(C30,Planilha7!A22:F4122,5,0)*1.2203)</f>
        <v>23.063669999999998</v>
      </c>
      <c r="J30" s="21">
        <f>F30*I30</f>
        <v>23.063669999999998</v>
      </c>
      <c r="K30" s="20">
        <f>G30+I30</f>
        <v>515.43031399999995</v>
      </c>
      <c r="L30" s="21">
        <f>F30*K30</f>
        <v>515.43031399999995</v>
      </c>
    </row>
    <row r="31" spans="1:12" ht="16.5">
      <c r="A31" s="23" t="s">
        <v>58</v>
      </c>
      <c r="B31" s="23" t="s">
        <v>16</v>
      </c>
      <c r="C31" s="16" t="s">
        <v>59</v>
      </c>
      <c r="D31" s="17" t="s">
        <v>60</v>
      </c>
      <c r="E31" s="18" t="s">
        <v>24</v>
      </c>
      <c r="F31" s="19">
        <v>1</v>
      </c>
      <c r="G31" s="20">
        <f>(VLOOKUP(C31,Planilha7!A19:F4119,4,0)*1.2203)</f>
        <v>522.53246000000001</v>
      </c>
      <c r="H31" s="21">
        <f t="shared" ref="H31:H40" si="4">F31*G31</f>
        <v>522.53246000000001</v>
      </c>
      <c r="I31" s="20">
        <f>(VLOOKUP(C31,Planilha7!A23:F4123,5,0)*1.2203)</f>
        <v>23.063669999999998</v>
      </c>
      <c r="J31" s="21">
        <f t="shared" ref="J31:J40" si="5">F31*I31</f>
        <v>23.063669999999998</v>
      </c>
      <c r="K31" s="20">
        <f t="shared" ref="K31:K40" si="6">G31+I31</f>
        <v>545.59613000000002</v>
      </c>
      <c r="L31" s="21">
        <f t="shared" ref="L31:L40" si="7">F31*K31</f>
        <v>545.59613000000002</v>
      </c>
    </row>
    <row r="32" spans="1:12" ht="15.6" customHeight="1">
      <c r="A32" s="23" t="s">
        <v>61</v>
      </c>
      <c r="B32" s="23" t="s">
        <v>16</v>
      </c>
      <c r="C32" s="16" t="s">
        <v>62</v>
      </c>
      <c r="D32" s="17" t="s">
        <v>63</v>
      </c>
      <c r="E32" s="18" t="s">
        <v>24</v>
      </c>
      <c r="F32" s="19">
        <v>1</v>
      </c>
      <c r="G32" s="20">
        <f>(VLOOKUP(C32,Planilha7!A20:F4120,4,0)*1.2203)</f>
        <v>606.03758899999991</v>
      </c>
      <c r="H32" s="21">
        <f t="shared" si="4"/>
        <v>606.03758899999991</v>
      </c>
      <c r="I32" s="20">
        <f>(VLOOKUP(C32,Planilha7!A24:F4124,5,0)*1.2203)</f>
        <v>102.480794</v>
      </c>
      <c r="J32" s="21">
        <f t="shared" si="5"/>
        <v>102.480794</v>
      </c>
      <c r="K32" s="20">
        <f t="shared" si="6"/>
        <v>708.51838299999986</v>
      </c>
      <c r="L32" s="21">
        <f t="shared" si="7"/>
        <v>708.51838299999986</v>
      </c>
    </row>
    <row r="33" spans="1:12" ht="33">
      <c r="A33" s="23" t="s">
        <v>64</v>
      </c>
      <c r="B33" s="23" t="s">
        <v>16</v>
      </c>
      <c r="C33" s="16" t="s">
        <v>65</v>
      </c>
      <c r="D33" s="17" t="s">
        <v>66</v>
      </c>
      <c r="E33" s="18" t="s">
        <v>24</v>
      </c>
      <c r="F33" s="19">
        <v>1</v>
      </c>
      <c r="G33" s="20">
        <f>(VLOOKUP(C33,Planilha7!A21:F4121,4,0)*1.2203)</f>
        <v>565.04771200000005</v>
      </c>
      <c r="H33" s="21">
        <f t="shared" si="4"/>
        <v>565.04771200000005</v>
      </c>
      <c r="I33" s="20">
        <f>(VLOOKUP(C33,Planilha7!A25:F4125,5,0)*1.2203)</f>
        <v>61.600743999999992</v>
      </c>
      <c r="J33" s="21">
        <f t="shared" si="5"/>
        <v>61.600743999999992</v>
      </c>
      <c r="K33" s="20">
        <f t="shared" si="6"/>
        <v>626.64845600000001</v>
      </c>
      <c r="L33" s="21">
        <f t="shared" si="7"/>
        <v>626.64845600000001</v>
      </c>
    </row>
    <row r="34" spans="1:12" ht="31.5" customHeight="1">
      <c r="A34" s="23" t="s">
        <v>67</v>
      </c>
      <c r="B34" s="23" t="s">
        <v>16</v>
      </c>
      <c r="C34" s="16" t="s">
        <v>68</v>
      </c>
      <c r="D34" s="17" t="s">
        <v>69</v>
      </c>
      <c r="E34" s="18" t="s">
        <v>24</v>
      </c>
      <c r="F34" s="19">
        <v>1</v>
      </c>
      <c r="G34" s="20">
        <f>(VLOOKUP(C34,Planilha7!A22:F4122,4,0)*1.2203)</f>
        <v>395.01110999999997</v>
      </c>
      <c r="H34" s="21">
        <f t="shared" si="4"/>
        <v>395.01110999999997</v>
      </c>
      <c r="I34" s="20">
        <f>(VLOOKUP(C34,Planilha7!A26:F4126,5,0)*1.2203)</f>
        <v>76.866697000000002</v>
      </c>
      <c r="J34" s="21">
        <f t="shared" si="5"/>
        <v>76.866697000000002</v>
      </c>
      <c r="K34" s="20">
        <f t="shared" si="6"/>
        <v>471.87780699999996</v>
      </c>
      <c r="L34" s="21">
        <f t="shared" si="7"/>
        <v>471.87780699999996</v>
      </c>
    </row>
    <row r="35" spans="1:12" ht="16.5">
      <c r="A35" s="23" t="s">
        <v>70</v>
      </c>
      <c r="B35" s="23" t="s">
        <v>16</v>
      </c>
      <c r="C35" s="16" t="s">
        <v>71</v>
      </c>
      <c r="D35" s="17" t="s">
        <v>72</v>
      </c>
      <c r="E35" s="18" t="s">
        <v>31</v>
      </c>
      <c r="F35" s="19">
        <v>5.42</v>
      </c>
      <c r="G35" s="20">
        <f>(VLOOKUP(C35,Planilha7!A23:F4123,4,0)*1.2203)</f>
        <v>269.18597699999998</v>
      </c>
      <c r="H35" s="21">
        <f t="shared" si="4"/>
        <v>1458.9879953399998</v>
      </c>
      <c r="I35" s="20">
        <f>(VLOOKUP(C35,Planilha7!A27:F4127,5,0)*1.2203)</f>
        <v>115.293944</v>
      </c>
      <c r="J35" s="21">
        <f t="shared" si="5"/>
        <v>624.89317647999997</v>
      </c>
      <c r="K35" s="20">
        <f t="shared" si="6"/>
        <v>384.47992099999999</v>
      </c>
      <c r="L35" s="21">
        <f t="shared" si="7"/>
        <v>2083.88117182</v>
      </c>
    </row>
    <row r="36" spans="1:12" ht="16.5">
      <c r="A36" s="23" t="s">
        <v>73</v>
      </c>
      <c r="B36" s="23" t="s">
        <v>16</v>
      </c>
      <c r="C36" s="16" t="s">
        <v>74</v>
      </c>
      <c r="D36" s="17" t="s">
        <v>75</v>
      </c>
      <c r="E36" s="18" t="s">
        <v>31</v>
      </c>
      <c r="F36" s="19">
        <v>169.03</v>
      </c>
      <c r="G36" s="20">
        <f>(VLOOKUP(C36,Planilha7!A24:F4124,4,0)*1.2203)</f>
        <v>235.542306</v>
      </c>
      <c r="H36" s="21">
        <f t="shared" si="4"/>
        <v>39813.715983180002</v>
      </c>
      <c r="I36" s="20">
        <f>(VLOOKUP(C36,Planilha7!A28:F4128,5,0)*1.2203)</f>
        <v>102.480794</v>
      </c>
      <c r="J36" s="21">
        <f t="shared" si="5"/>
        <v>17322.328609820001</v>
      </c>
      <c r="K36" s="20">
        <f t="shared" si="6"/>
        <v>338.0231</v>
      </c>
      <c r="L36" s="21">
        <f t="shared" si="7"/>
        <v>57136.044592999999</v>
      </c>
    </row>
    <row r="37" spans="1:12" ht="16.5">
      <c r="A37" s="23" t="s">
        <v>76</v>
      </c>
      <c r="B37" s="23" t="s">
        <v>16</v>
      </c>
      <c r="C37" s="16" t="s">
        <v>77</v>
      </c>
      <c r="D37" s="17" t="s">
        <v>78</v>
      </c>
      <c r="E37" s="18" t="s">
        <v>24</v>
      </c>
      <c r="F37" s="19">
        <v>1</v>
      </c>
      <c r="G37" s="20">
        <f>(VLOOKUP(C37,Planilha7!A25:F4125,4,0)*1.2203)</f>
        <v>6353.3333109999994</v>
      </c>
      <c r="H37" s="21">
        <f t="shared" si="4"/>
        <v>6353.3333109999994</v>
      </c>
      <c r="I37" s="20">
        <f>(VLOOKUP(C37,Planilha7!A29:F4129,5,0)*1.2203)</f>
        <v>286.72168799999997</v>
      </c>
      <c r="J37" s="21">
        <f t="shared" si="5"/>
        <v>286.72168799999997</v>
      </c>
      <c r="K37" s="20">
        <f t="shared" si="6"/>
        <v>6640.054998999999</v>
      </c>
      <c r="L37" s="21">
        <f t="shared" si="7"/>
        <v>6640.054998999999</v>
      </c>
    </row>
    <row r="38" spans="1:12" ht="15.95" customHeight="1">
      <c r="A38" s="23" t="s">
        <v>79</v>
      </c>
      <c r="B38" s="23" t="s">
        <v>16</v>
      </c>
      <c r="C38" s="16" t="s">
        <v>80</v>
      </c>
      <c r="D38" s="17" t="s">
        <v>81</v>
      </c>
      <c r="E38" s="18" t="s">
        <v>19</v>
      </c>
      <c r="F38" s="19">
        <v>84.419552491999994</v>
      </c>
      <c r="G38" s="20">
        <f>(VLOOKUP(C38,Planilha7!A26:F4126,4,0)*1.2203)</f>
        <v>18.231282</v>
      </c>
      <c r="H38" s="21">
        <f t="shared" si="4"/>
        <v>1539.0766677954546</v>
      </c>
      <c r="I38" s="20">
        <f>(VLOOKUP(C38,Planilha7!A30:F4130,5,0)*1.2203)</f>
        <v>30.129207000000001</v>
      </c>
      <c r="J38" s="21">
        <f t="shared" si="5"/>
        <v>2543.4941718788336</v>
      </c>
      <c r="K38" s="20">
        <f t="shared" si="6"/>
        <v>48.360489000000001</v>
      </c>
      <c r="L38" s="21">
        <f t="shared" si="7"/>
        <v>4082.5708396742884</v>
      </c>
    </row>
    <row r="39" spans="1:12" ht="16.5">
      <c r="A39" s="23" t="s">
        <v>82</v>
      </c>
      <c r="B39" s="23" t="s">
        <v>16</v>
      </c>
      <c r="C39" s="16" t="s">
        <v>83</v>
      </c>
      <c r="D39" s="17" t="s">
        <v>84</v>
      </c>
      <c r="E39" s="18" t="s">
        <v>24</v>
      </c>
      <c r="F39" s="19">
        <v>4</v>
      </c>
      <c r="G39" s="20">
        <f>(VLOOKUP(C39,Planilha7!A27:F4127,4,0)*1.2203)</f>
        <v>2819.25909</v>
      </c>
      <c r="H39" s="21">
        <f t="shared" si="4"/>
        <v>11277.03636</v>
      </c>
      <c r="I39" s="20">
        <f>(VLOOKUP(C39,Planilha7!A31:F4131,5,0)*1.2203)</f>
        <v>266.45250499999997</v>
      </c>
      <c r="J39" s="21">
        <f t="shared" si="5"/>
        <v>1065.8100199999999</v>
      </c>
      <c r="K39" s="20">
        <f t="shared" si="6"/>
        <v>3085.7115949999998</v>
      </c>
      <c r="L39" s="21">
        <f t="shared" si="7"/>
        <v>12342.846379999999</v>
      </c>
    </row>
    <row r="40" spans="1:12" ht="16.5">
      <c r="A40" s="23" t="s">
        <v>85</v>
      </c>
      <c r="B40" s="23" t="s">
        <v>21</v>
      </c>
      <c r="C40" s="16" t="s">
        <v>86</v>
      </c>
      <c r="D40" s="17" t="s">
        <v>87</v>
      </c>
      <c r="E40" s="18" t="s">
        <v>24</v>
      </c>
      <c r="F40" s="19">
        <v>1</v>
      </c>
      <c r="G40" s="20">
        <f>640.99*1.2203</f>
        <v>782.20009700000003</v>
      </c>
      <c r="H40" s="21">
        <f t="shared" si="4"/>
        <v>782.20009700000003</v>
      </c>
      <c r="I40" s="20">
        <f>86.9*1.2203</f>
        <v>106.04407</v>
      </c>
      <c r="J40" s="21">
        <f t="shared" si="5"/>
        <v>106.04407</v>
      </c>
      <c r="K40" s="20">
        <f t="shared" si="6"/>
        <v>888.24416700000006</v>
      </c>
      <c r="L40" s="21">
        <f t="shared" si="7"/>
        <v>888.24416700000006</v>
      </c>
    </row>
    <row r="41" spans="1:12" ht="16.5">
      <c r="A41" s="24"/>
      <c r="B41" s="25"/>
      <c r="C41" s="25"/>
      <c r="D41" s="26"/>
      <c r="E41" s="26"/>
      <c r="F41" s="26"/>
      <c r="G41" s="26"/>
      <c r="H41" s="26"/>
      <c r="I41" s="20"/>
      <c r="J41" s="26"/>
      <c r="K41" s="26"/>
      <c r="L41" s="26"/>
    </row>
    <row r="42" spans="1:12" ht="16.5">
      <c r="A42" s="34" t="s">
        <v>88</v>
      </c>
      <c r="B42" s="35"/>
      <c r="C42" s="35"/>
      <c r="D42" s="36" t="s">
        <v>89</v>
      </c>
      <c r="E42" s="35"/>
      <c r="F42" s="37"/>
      <c r="G42" s="38"/>
      <c r="H42" s="39">
        <f>SUM(H43:H57)</f>
        <v>18306.383655080001</v>
      </c>
      <c r="I42" s="38"/>
      <c r="J42" s="39">
        <f>SUM(J43:J57)</f>
        <v>16394.678515219999</v>
      </c>
      <c r="K42" s="39"/>
      <c r="L42" s="40">
        <f>SUM(L43:L57)</f>
        <v>34701.0621703</v>
      </c>
    </row>
    <row r="43" spans="1:12" ht="16.5">
      <c r="A43" s="48" t="s">
        <v>90</v>
      </c>
      <c r="B43" s="23" t="s">
        <v>16</v>
      </c>
      <c r="C43" s="16" t="s">
        <v>91</v>
      </c>
      <c r="D43" s="17" t="s">
        <v>92</v>
      </c>
      <c r="E43" s="18" t="s">
        <v>24</v>
      </c>
      <c r="F43" s="19">
        <v>5</v>
      </c>
      <c r="G43" s="20">
        <f>(VLOOKUP(C43,Planilha7!A18:F4118,4,0)*1.2203)</f>
        <v>103.61567299999999</v>
      </c>
      <c r="H43" s="21">
        <f>F43*G43</f>
        <v>518.07836499999996</v>
      </c>
      <c r="I43" s="20">
        <f>(VLOOKUP(C43,Planilha7!A35:F4135,5,0)*1.2203)</f>
        <v>15.375779999999999</v>
      </c>
      <c r="J43" s="21">
        <f>F43*I43</f>
        <v>76.878899999999987</v>
      </c>
      <c r="K43" s="20">
        <f>G43+I43</f>
        <v>118.99145299999998</v>
      </c>
      <c r="L43" s="22">
        <f>F43*K43</f>
        <v>594.95726499999989</v>
      </c>
    </row>
    <row r="44" spans="1:12" ht="16.5">
      <c r="A44" s="48" t="s">
        <v>93</v>
      </c>
      <c r="B44" s="23" t="s">
        <v>16</v>
      </c>
      <c r="C44" s="16" t="s">
        <v>94</v>
      </c>
      <c r="D44" s="17" t="s">
        <v>95</v>
      </c>
      <c r="E44" s="18" t="s">
        <v>24</v>
      </c>
      <c r="F44" s="19">
        <v>4</v>
      </c>
      <c r="G44" s="20">
        <f>(VLOOKUP(C44,Planilha7!A19:F4119,4,0)*1.2203)</f>
        <v>91.961807999999991</v>
      </c>
      <c r="H44" s="21">
        <f t="shared" ref="H44:H57" si="8">F44*G44</f>
        <v>367.84723199999996</v>
      </c>
      <c r="I44" s="20">
        <f>(VLOOKUP(C44,Planilha7!A36:F4136,5,0)*1.2203)</f>
        <v>15.375779999999999</v>
      </c>
      <c r="J44" s="21">
        <f t="shared" ref="J44:J57" si="9">F44*I44</f>
        <v>61.503119999999996</v>
      </c>
      <c r="K44" s="20">
        <f t="shared" ref="K44:K57" si="10">G44+I44</f>
        <v>107.33758799999998</v>
      </c>
      <c r="L44" s="22">
        <f t="shared" ref="L44:L57" si="11">F44*K44</f>
        <v>429.35035199999993</v>
      </c>
    </row>
    <row r="45" spans="1:12" ht="16.5">
      <c r="A45" s="48" t="s">
        <v>96</v>
      </c>
      <c r="B45" s="23" t="s">
        <v>16</v>
      </c>
      <c r="C45" s="16" t="s">
        <v>97</v>
      </c>
      <c r="D45" s="17" t="s">
        <v>98</v>
      </c>
      <c r="E45" s="18" t="s">
        <v>24</v>
      </c>
      <c r="F45" s="19">
        <v>4</v>
      </c>
      <c r="G45" s="20">
        <f>(VLOOKUP(C45,Planilha7!A20:F4120,4,0)*1.2203)</f>
        <v>367.85943499999996</v>
      </c>
      <c r="H45" s="21">
        <f t="shared" si="8"/>
        <v>1471.4377399999998</v>
      </c>
      <c r="I45" s="20">
        <f>(VLOOKUP(C45,Planilha7!A37:F4137,5,0)*1.2203)</f>
        <v>15.375779999999999</v>
      </c>
      <c r="J45" s="21">
        <f t="shared" si="9"/>
        <v>61.503119999999996</v>
      </c>
      <c r="K45" s="20">
        <f t="shared" si="10"/>
        <v>383.23521499999998</v>
      </c>
      <c r="L45" s="22">
        <f t="shared" si="11"/>
        <v>1532.9408599999999</v>
      </c>
    </row>
    <row r="46" spans="1:12" ht="33">
      <c r="A46" s="48" t="s">
        <v>99</v>
      </c>
      <c r="B46" s="23" t="s">
        <v>16</v>
      </c>
      <c r="C46" s="16" t="s">
        <v>100</v>
      </c>
      <c r="D46" s="17" t="s">
        <v>101</v>
      </c>
      <c r="E46" s="18" t="s">
        <v>24</v>
      </c>
      <c r="F46" s="19">
        <v>1</v>
      </c>
      <c r="G46" s="20">
        <f>(VLOOKUP(C46,Planilha7!A21:F4121,4,0)*1.2203)</f>
        <v>926.90327100000002</v>
      </c>
      <c r="H46" s="21">
        <f t="shared" si="8"/>
        <v>926.90327100000002</v>
      </c>
      <c r="I46" s="20">
        <f>(VLOOKUP(C46,Planilha7!A38:F4138,5,0)*1.2203)</f>
        <v>16.413034999999997</v>
      </c>
      <c r="J46" s="21">
        <f t="shared" si="9"/>
        <v>16.413034999999997</v>
      </c>
      <c r="K46" s="20">
        <f t="shared" si="10"/>
        <v>943.31630600000005</v>
      </c>
      <c r="L46" s="22">
        <f t="shared" si="11"/>
        <v>943.31630600000005</v>
      </c>
    </row>
    <row r="47" spans="1:12" ht="33">
      <c r="A47" s="48" t="s">
        <v>102</v>
      </c>
      <c r="B47" s="23" t="s">
        <v>16</v>
      </c>
      <c r="C47" s="16" t="s">
        <v>103</v>
      </c>
      <c r="D47" s="17" t="s">
        <v>104</v>
      </c>
      <c r="E47" s="18" t="s">
        <v>24</v>
      </c>
      <c r="F47" s="19">
        <v>20</v>
      </c>
      <c r="G47" s="20">
        <f>(VLOOKUP(C47,Planilha7!A22:F4122,4,0)*1.2203)</f>
        <v>107.715881</v>
      </c>
      <c r="H47" s="21">
        <f t="shared" si="8"/>
        <v>2154.3176199999998</v>
      </c>
      <c r="I47" s="20">
        <f>(VLOOKUP(C47,Planilha7!A39:F4139,5,0)*1.2203)</f>
        <v>25.626300000000001</v>
      </c>
      <c r="J47" s="21">
        <f t="shared" si="9"/>
        <v>512.52600000000007</v>
      </c>
      <c r="K47" s="20">
        <f t="shared" si="10"/>
        <v>133.34218099999998</v>
      </c>
      <c r="L47" s="22">
        <f t="shared" si="11"/>
        <v>2666.8436199999996</v>
      </c>
    </row>
    <row r="48" spans="1:12" ht="16.5">
      <c r="A48" s="48" t="s">
        <v>105</v>
      </c>
      <c r="B48" s="23" t="s">
        <v>21</v>
      </c>
      <c r="C48" s="16" t="s">
        <v>8534</v>
      </c>
      <c r="D48" s="17" t="s">
        <v>8535</v>
      </c>
      <c r="E48" s="18" t="s">
        <v>24</v>
      </c>
      <c r="F48" s="19">
        <v>1</v>
      </c>
      <c r="G48" s="20">
        <f>1232.17*1.2203</f>
        <v>1503.6170509999999</v>
      </c>
      <c r="H48" s="21">
        <f t="shared" si="8"/>
        <v>1503.6170509999999</v>
      </c>
      <c r="I48" s="20">
        <f>108.6*1.2203</f>
        <v>132.52457999999999</v>
      </c>
      <c r="J48" s="21">
        <f t="shared" si="9"/>
        <v>132.52457999999999</v>
      </c>
      <c r="K48" s="20">
        <f t="shared" si="10"/>
        <v>1636.141631</v>
      </c>
      <c r="L48" s="22">
        <f t="shared" si="11"/>
        <v>1636.141631</v>
      </c>
    </row>
    <row r="49" spans="1:12" ht="33.75" customHeight="1">
      <c r="A49" s="48" t="s">
        <v>106</v>
      </c>
      <c r="B49" s="23" t="s">
        <v>16</v>
      </c>
      <c r="C49" s="16" t="s">
        <v>107</v>
      </c>
      <c r="D49" s="17" t="s">
        <v>108</v>
      </c>
      <c r="E49" s="18" t="s">
        <v>31</v>
      </c>
      <c r="F49" s="19">
        <v>100</v>
      </c>
      <c r="G49" s="20">
        <f>(VLOOKUP(C49,Planilha7!A24:F4124,4,0)*1.2203)</f>
        <v>11.629458999999999</v>
      </c>
      <c r="H49" s="21">
        <f t="shared" si="8"/>
        <v>1162.9458999999999</v>
      </c>
      <c r="I49" s="20">
        <f>(VLOOKUP(C49,Planilha7!A41:F4141,5,0)*1.2203)</f>
        <v>30.739357000000002</v>
      </c>
      <c r="J49" s="21">
        <f t="shared" si="9"/>
        <v>3073.9357</v>
      </c>
      <c r="K49" s="20">
        <f t="shared" si="10"/>
        <v>42.368816000000002</v>
      </c>
      <c r="L49" s="22">
        <f t="shared" si="11"/>
        <v>4236.8816000000006</v>
      </c>
    </row>
    <row r="50" spans="1:12" ht="16.5">
      <c r="A50" s="48" t="s">
        <v>109</v>
      </c>
      <c r="B50" s="23" t="s">
        <v>16</v>
      </c>
      <c r="C50" s="16" t="s">
        <v>110</v>
      </c>
      <c r="D50" s="17" t="s">
        <v>111</v>
      </c>
      <c r="E50" s="18" t="s">
        <v>112</v>
      </c>
      <c r="F50" s="19">
        <v>60</v>
      </c>
      <c r="G50" s="20">
        <f>(VLOOKUP(C50,Planilha7!A25:F4125,4,0)*1.2203)</f>
        <v>17.010981999999998</v>
      </c>
      <c r="H50" s="21">
        <f t="shared" si="8"/>
        <v>1020.6589199999999</v>
      </c>
      <c r="I50" s="20">
        <f>(VLOOKUP(C50,Planilha7!A42:F4142,5,0)*1.2203)</f>
        <v>25.626300000000001</v>
      </c>
      <c r="J50" s="21">
        <f t="shared" si="9"/>
        <v>1537.578</v>
      </c>
      <c r="K50" s="20">
        <f t="shared" si="10"/>
        <v>42.637281999999999</v>
      </c>
      <c r="L50" s="22">
        <f t="shared" si="11"/>
        <v>2558.2369199999998</v>
      </c>
    </row>
    <row r="51" spans="1:12" ht="16.5">
      <c r="A51" s="48" t="s">
        <v>113</v>
      </c>
      <c r="B51" s="23" t="s">
        <v>16</v>
      </c>
      <c r="C51" s="16" t="s">
        <v>114</v>
      </c>
      <c r="D51" s="17" t="s">
        <v>115</v>
      </c>
      <c r="E51" s="18" t="s">
        <v>31</v>
      </c>
      <c r="F51" s="19">
        <v>210</v>
      </c>
      <c r="G51" s="20">
        <f>(VLOOKUP(C51,Planilha7!A26:F4126,4,0)*1.2203)</f>
        <v>3.0995619999999997</v>
      </c>
      <c r="H51" s="21">
        <f t="shared" si="8"/>
        <v>650.90801999999996</v>
      </c>
      <c r="I51" s="20">
        <f>(VLOOKUP(C51,Planilha7!A43:F4143,5,0)*1.2203)</f>
        <v>2.0501039999999997</v>
      </c>
      <c r="J51" s="21">
        <f t="shared" si="9"/>
        <v>430.52183999999994</v>
      </c>
      <c r="K51" s="20">
        <f t="shared" si="10"/>
        <v>5.1496659999999999</v>
      </c>
      <c r="L51" s="22">
        <f t="shared" si="11"/>
        <v>1081.42986</v>
      </c>
    </row>
    <row r="52" spans="1:12" ht="16.5">
      <c r="A52" s="48" t="s">
        <v>116</v>
      </c>
      <c r="B52" s="23" t="s">
        <v>16</v>
      </c>
      <c r="C52" s="16" t="s">
        <v>117</v>
      </c>
      <c r="D52" s="17" t="s">
        <v>118</v>
      </c>
      <c r="E52" s="18" t="s">
        <v>112</v>
      </c>
      <c r="F52" s="19">
        <v>21</v>
      </c>
      <c r="G52" s="20">
        <f>(VLOOKUP(C52,Planilha7!A27:F4127,4,0)*1.2203)</f>
        <v>13.716172</v>
      </c>
      <c r="H52" s="21">
        <f t="shared" si="8"/>
        <v>288.03961200000003</v>
      </c>
      <c r="I52" s="20">
        <f>(VLOOKUP(C52,Planilha7!A44:F4144,5,0)*1.2203)</f>
        <v>15.375779999999999</v>
      </c>
      <c r="J52" s="21">
        <f t="shared" si="9"/>
        <v>322.89137999999997</v>
      </c>
      <c r="K52" s="20">
        <f t="shared" si="10"/>
        <v>29.091951999999999</v>
      </c>
      <c r="L52" s="22">
        <f t="shared" si="11"/>
        <v>610.93099199999995</v>
      </c>
    </row>
    <row r="53" spans="1:12" ht="16.5">
      <c r="A53" s="48" t="s">
        <v>119</v>
      </c>
      <c r="B53" s="23" t="s">
        <v>16</v>
      </c>
      <c r="C53" s="16" t="s">
        <v>120</v>
      </c>
      <c r="D53" s="17" t="s">
        <v>121</v>
      </c>
      <c r="E53" s="18" t="s">
        <v>24</v>
      </c>
      <c r="F53" s="19">
        <v>7</v>
      </c>
      <c r="G53" s="20">
        <f>(VLOOKUP(C53,Planilha7!A28:F4128,4,0)*1.2203)</f>
        <v>14.765629999999998</v>
      </c>
      <c r="H53" s="21">
        <f t="shared" si="8"/>
        <v>103.35940999999998</v>
      </c>
      <c r="I53" s="20">
        <f>(VLOOKUP(C53,Planilha7!A45:F4145,5,0)*1.2203)</f>
        <v>10.25052</v>
      </c>
      <c r="J53" s="21">
        <f t="shared" si="9"/>
        <v>71.753640000000004</v>
      </c>
      <c r="K53" s="20">
        <f t="shared" si="10"/>
        <v>25.016149999999996</v>
      </c>
      <c r="L53" s="22">
        <f t="shared" si="11"/>
        <v>175.11304999999999</v>
      </c>
    </row>
    <row r="54" spans="1:12" ht="16.5">
      <c r="A54" s="49" t="s">
        <v>122</v>
      </c>
      <c r="B54" s="61" t="s">
        <v>16</v>
      </c>
      <c r="C54" s="41" t="s">
        <v>123</v>
      </c>
      <c r="D54" s="17" t="s">
        <v>124</v>
      </c>
      <c r="E54" s="18" t="s">
        <v>31</v>
      </c>
      <c r="F54" s="42">
        <v>912.59</v>
      </c>
      <c r="G54" s="20">
        <f>(VLOOKUP(C54,Planilha7!A29:F4129,4,0)*1.2203)</f>
        <v>6.7970709999999999</v>
      </c>
      <c r="H54" s="21">
        <f t="shared" si="8"/>
        <v>6202.9390238900005</v>
      </c>
      <c r="I54" s="20">
        <f>(VLOOKUP(C54,Planilha7!A46:F4146,5,0)*1.2203)</f>
        <v>6.1503119999999996</v>
      </c>
      <c r="J54" s="21">
        <f t="shared" si="9"/>
        <v>5612.7132280799997</v>
      </c>
      <c r="K54" s="20">
        <f t="shared" si="10"/>
        <v>12.947382999999999</v>
      </c>
      <c r="L54" s="22">
        <f t="shared" si="11"/>
        <v>11815.652251969999</v>
      </c>
    </row>
    <row r="55" spans="1:12" ht="16.5">
      <c r="A55" s="48" t="s">
        <v>125</v>
      </c>
      <c r="B55" s="23" t="s">
        <v>16</v>
      </c>
      <c r="C55" s="16" t="s">
        <v>126</v>
      </c>
      <c r="D55" s="17" t="s">
        <v>127</v>
      </c>
      <c r="E55" s="18" t="s">
        <v>31</v>
      </c>
      <c r="F55" s="19">
        <v>58.82</v>
      </c>
      <c r="G55" s="20">
        <f>(VLOOKUP(C55,Planilha7!A30:F4130,4,0)*1.2203)</f>
        <v>12.068766999999999</v>
      </c>
      <c r="H55" s="21">
        <f t="shared" si="8"/>
        <v>709.88487493999992</v>
      </c>
      <c r="I55" s="20">
        <f>(VLOOKUP(C55,Planilha7!A47:F4147,5,0)*1.2203)</f>
        <v>30.739357000000002</v>
      </c>
      <c r="J55" s="21">
        <f t="shared" si="9"/>
        <v>1808.0889787400001</v>
      </c>
      <c r="K55" s="20">
        <f t="shared" si="10"/>
        <v>42.808123999999999</v>
      </c>
      <c r="L55" s="22">
        <f t="shared" si="11"/>
        <v>2517.97385368</v>
      </c>
    </row>
    <row r="56" spans="1:12" ht="16.5">
      <c r="A56" s="48" t="s">
        <v>128</v>
      </c>
      <c r="B56" s="23" t="s">
        <v>16</v>
      </c>
      <c r="C56" s="16" t="s">
        <v>129</v>
      </c>
      <c r="D56" s="17" t="s">
        <v>130</v>
      </c>
      <c r="E56" s="18" t="s">
        <v>31</v>
      </c>
      <c r="F56" s="19">
        <v>68.87</v>
      </c>
      <c r="G56" s="20">
        <f>(VLOOKUP(C56,Planilha7!A31:F4131,4,0)*1.2203)</f>
        <v>14.948675</v>
      </c>
      <c r="H56" s="21">
        <f t="shared" si="8"/>
        <v>1029.5152472500001</v>
      </c>
      <c r="I56" s="20">
        <f>(VLOOKUP(C56,Planilha7!A48:F4148,5,0)*1.2203)</f>
        <v>35.876819999999995</v>
      </c>
      <c r="J56" s="21">
        <f t="shared" si="9"/>
        <v>2470.8365933999999</v>
      </c>
      <c r="K56" s="20">
        <f t="shared" si="10"/>
        <v>50.825494999999997</v>
      </c>
      <c r="L56" s="22">
        <f t="shared" si="11"/>
        <v>3500.3518406500002</v>
      </c>
    </row>
    <row r="57" spans="1:12" ht="16.5">
      <c r="A57" s="48" t="s">
        <v>131</v>
      </c>
      <c r="B57" s="23" t="s">
        <v>16</v>
      </c>
      <c r="C57" s="16" t="s">
        <v>132</v>
      </c>
      <c r="D57" s="17" t="s">
        <v>133</v>
      </c>
      <c r="E57" s="18" t="s">
        <v>112</v>
      </c>
      <c r="F57" s="19">
        <v>8</v>
      </c>
      <c r="G57" s="20">
        <f>(VLOOKUP(C57,Planilha7!A32:F4132,4,0)*1.2203)</f>
        <v>24.491420999999999</v>
      </c>
      <c r="H57" s="21">
        <f t="shared" si="8"/>
        <v>195.93136799999999</v>
      </c>
      <c r="I57" s="20">
        <f>(VLOOKUP(C57,Planilha7!A49:F4149,5,0)*1.2203)</f>
        <v>25.626300000000001</v>
      </c>
      <c r="J57" s="21">
        <f t="shared" si="9"/>
        <v>205.0104</v>
      </c>
      <c r="K57" s="20">
        <f t="shared" si="10"/>
        <v>50.117721000000003</v>
      </c>
      <c r="L57" s="22">
        <f t="shared" si="11"/>
        <v>400.94176800000002</v>
      </c>
    </row>
    <row r="58" spans="1:12" ht="16.5">
      <c r="A58" s="24"/>
      <c r="B58" s="25"/>
      <c r="C58" s="25"/>
      <c r="D58" s="26"/>
      <c r="E58" s="26"/>
      <c r="F58" s="26"/>
      <c r="G58" s="26"/>
      <c r="H58" s="26"/>
      <c r="I58" s="20"/>
      <c r="J58" s="26"/>
      <c r="K58" s="26"/>
      <c r="L58" s="26"/>
    </row>
    <row r="59" spans="1:12" ht="15.95" customHeight="1">
      <c r="A59" s="34" t="s">
        <v>134</v>
      </c>
      <c r="B59" s="35"/>
      <c r="C59" s="35"/>
      <c r="D59" s="36" t="s">
        <v>135</v>
      </c>
      <c r="E59" s="35"/>
      <c r="F59" s="37"/>
      <c r="G59" s="38"/>
      <c r="H59" s="39">
        <f>SUM(H60:H65)</f>
        <v>14098.906891999999</v>
      </c>
      <c r="I59" s="38"/>
      <c r="J59" s="39">
        <f>SUM(J60:J65)</f>
        <v>2156.5141599999997</v>
      </c>
      <c r="K59" s="39"/>
      <c r="L59" s="40">
        <f>SUM(L60:L65)</f>
        <v>16255.421051999998</v>
      </c>
    </row>
    <row r="60" spans="1:12" ht="15.95" customHeight="1">
      <c r="A60" s="23" t="s">
        <v>136</v>
      </c>
      <c r="B60" s="23" t="s">
        <v>16</v>
      </c>
      <c r="C60" s="16" t="s">
        <v>137</v>
      </c>
      <c r="D60" s="17" t="s">
        <v>138</v>
      </c>
      <c r="E60" s="18" t="s">
        <v>24</v>
      </c>
      <c r="F60" s="19">
        <v>8</v>
      </c>
      <c r="G60" s="20">
        <f>(VLOOKUP(C60,Planilha7!A18:F4118,4,0)*1.2203)</f>
        <v>261.339448</v>
      </c>
      <c r="H60" s="21">
        <f>F60*G60</f>
        <v>2090.715584</v>
      </c>
      <c r="I60" s="20">
        <f>(VLOOKUP(C60,Planilha7!A52:F4152,5,0)*1.2203)</f>
        <v>21.562701000000001</v>
      </c>
      <c r="J60" s="21">
        <f>F60*I60</f>
        <v>172.501608</v>
      </c>
      <c r="K60" s="20">
        <f>G60+I60</f>
        <v>282.90214900000001</v>
      </c>
      <c r="L60" s="21">
        <f>F60*K60</f>
        <v>2263.2171920000001</v>
      </c>
    </row>
    <row r="61" spans="1:12" ht="16.5">
      <c r="A61" s="23" t="s">
        <v>139</v>
      </c>
      <c r="B61" s="23" t="s">
        <v>16</v>
      </c>
      <c r="C61" s="16" t="s">
        <v>140</v>
      </c>
      <c r="D61" s="17" t="s">
        <v>141</v>
      </c>
      <c r="E61" s="18" t="s">
        <v>24</v>
      </c>
      <c r="F61" s="19">
        <v>3</v>
      </c>
      <c r="G61" s="20">
        <f>(VLOOKUP(C61,Planilha7!A19:F4119,4,0)*1.2203)</f>
        <v>196.419488</v>
      </c>
      <c r="H61" s="21">
        <f t="shared" ref="H61:H65" si="12">F61*G61</f>
        <v>589.258464</v>
      </c>
      <c r="I61" s="20">
        <f>(VLOOKUP(C61,Planilha7!A53:F4153,5,0)*1.2203)</f>
        <v>21.562701000000001</v>
      </c>
      <c r="J61" s="21">
        <f t="shared" ref="J61:J65" si="13">F61*I61</f>
        <v>64.688102999999998</v>
      </c>
      <c r="K61" s="20">
        <f t="shared" ref="K61:K65" si="14">G61+I61</f>
        <v>217.98218900000001</v>
      </c>
      <c r="L61" s="21">
        <f t="shared" ref="L61:L65" si="15">F61*K61</f>
        <v>653.94656699999996</v>
      </c>
    </row>
    <row r="62" spans="1:12" ht="16.5">
      <c r="A62" s="23" t="s">
        <v>142</v>
      </c>
      <c r="B62" s="23" t="s">
        <v>16</v>
      </c>
      <c r="C62" s="16" t="s">
        <v>143</v>
      </c>
      <c r="D62" s="17" t="s">
        <v>144</v>
      </c>
      <c r="E62" s="18" t="s">
        <v>145</v>
      </c>
      <c r="F62" s="19">
        <v>1</v>
      </c>
      <c r="G62" s="20">
        <f>(VLOOKUP(C62,Planilha7!A20:F4120,4,0)*1.2203)</f>
        <v>11.568444</v>
      </c>
      <c r="H62" s="21">
        <f t="shared" si="12"/>
        <v>11.568444</v>
      </c>
      <c r="I62" s="20">
        <f>(VLOOKUP(C62,Planilha7!A54:F4154,5,0)*1.2203)</f>
        <v>0</v>
      </c>
      <c r="J62" s="21">
        <f t="shared" si="13"/>
        <v>0</v>
      </c>
      <c r="K62" s="20">
        <f t="shared" si="14"/>
        <v>11.568444</v>
      </c>
      <c r="L62" s="21">
        <f t="shared" si="15"/>
        <v>11.568444</v>
      </c>
    </row>
    <row r="63" spans="1:12" ht="16.5">
      <c r="A63" s="23" t="s">
        <v>146</v>
      </c>
      <c r="B63" s="23" t="s">
        <v>16</v>
      </c>
      <c r="C63" s="16" t="s">
        <v>147</v>
      </c>
      <c r="D63" s="17" t="s">
        <v>148</v>
      </c>
      <c r="E63" s="18" t="s">
        <v>149</v>
      </c>
      <c r="F63" s="19">
        <v>1</v>
      </c>
      <c r="G63" s="20">
        <f>(VLOOKUP(C63,Planilha7!A21:F4121,4,0)*1.2203)</f>
        <v>3.8805540000000001</v>
      </c>
      <c r="H63" s="21">
        <f t="shared" si="12"/>
        <v>3.8805540000000001</v>
      </c>
      <c r="I63" s="20">
        <f>(VLOOKUP(C63,Planilha7!A55:F4155,5,0)*1.2203)</f>
        <v>0</v>
      </c>
      <c r="J63" s="21">
        <f t="shared" si="13"/>
        <v>0</v>
      </c>
      <c r="K63" s="20">
        <f t="shared" si="14"/>
        <v>3.8805540000000001</v>
      </c>
      <c r="L63" s="21">
        <f t="shared" si="15"/>
        <v>3.8805540000000001</v>
      </c>
    </row>
    <row r="64" spans="1:12" ht="38.25" customHeight="1">
      <c r="A64" s="61" t="s">
        <v>150</v>
      </c>
      <c r="B64" s="61" t="s">
        <v>16</v>
      </c>
      <c r="C64" s="41" t="s">
        <v>151</v>
      </c>
      <c r="D64" s="17" t="s">
        <v>152</v>
      </c>
      <c r="E64" s="18" t="s">
        <v>24</v>
      </c>
      <c r="F64" s="42">
        <v>61</v>
      </c>
      <c r="G64" s="20">
        <f>(VLOOKUP(C64,Planilha7!A22:F4122,4,0)*1.2203)</f>
        <v>7.4560329999999997</v>
      </c>
      <c r="H64" s="21">
        <f t="shared" si="12"/>
        <v>454.81801300000001</v>
      </c>
      <c r="I64" s="20">
        <f>(VLOOKUP(C64,Planilha7!A56:F4156,5,0)*1.2203)</f>
        <v>6.5774169999999996</v>
      </c>
      <c r="J64" s="21">
        <f t="shared" si="13"/>
        <v>401.22243699999996</v>
      </c>
      <c r="K64" s="20">
        <f t="shared" si="14"/>
        <v>14.033449999999998</v>
      </c>
      <c r="L64" s="21">
        <f t="shared" si="15"/>
        <v>856.04044999999985</v>
      </c>
    </row>
    <row r="65" spans="1:14" ht="33">
      <c r="A65" s="23" t="s">
        <v>153</v>
      </c>
      <c r="B65" s="23" t="s">
        <v>16</v>
      </c>
      <c r="C65" s="16" t="s">
        <v>154</v>
      </c>
      <c r="D65" s="17" t="s">
        <v>155</v>
      </c>
      <c r="E65" s="18" t="s">
        <v>112</v>
      </c>
      <c r="F65" s="19">
        <v>7</v>
      </c>
      <c r="G65" s="20">
        <f>(VLOOKUP(C65,Planilha7!A23:F4123,4,0)*1.2203)</f>
        <v>1564.0951189999998</v>
      </c>
      <c r="H65" s="21">
        <f t="shared" si="12"/>
        <v>10948.665832999999</v>
      </c>
      <c r="I65" s="20">
        <f>(VLOOKUP(C65,Planilha7!A57:F4157,5,0)*1.2203)</f>
        <v>216.87171599999999</v>
      </c>
      <c r="J65" s="21">
        <f t="shared" si="13"/>
        <v>1518.1020119999998</v>
      </c>
      <c r="K65" s="20">
        <f t="shared" si="14"/>
        <v>1780.9668349999997</v>
      </c>
      <c r="L65" s="21">
        <f t="shared" si="15"/>
        <v>12466.767844999998</v>
      </c>
    </row>
    <row r="66" spans="1:14" ht="25.5" customHeight="1">
      <c r="A66" s="24"/>
      <c r="B66" s="25"/>
      <c r="C66" s="25"/>
      <c r="D66" s="26"/>
      <c r="E66" s="26"/>
      <c r="F66" s="26"/>
      <c r="G66" s="26"/>
      <c r="H66" s="26"/>
      <c r="I66" s="20"/>
      <c r="J66" s="26"/>
      <c r="K66" s="26"/>
      <c r="L66" s="26"/>
    </row>
    <row r="67" spans="1:14" ht="16.5">
      <c r="A67" s="27" t="s">
        <v>156</v>
      </c>
      <c r="B67" s="28"/>
      <c r="C67" s="28"/>
      <c r="D67" s="29" t="s">
        <v>157</v>
      </c>
      <c r="E67" s="28"/>
      <c r="F67" s="30"/>
      <c r="G67" s="31"/>
      <c r="H67" s="32">
        <f>SUM(H68:H73)</f>
        <v>17684.658377399999</v>
      </c>
      <c r="I67" s="31"/>
      <c r="J67" s="32">
        <f>SUM(J68:J73)</f>
        <v>7321.5116957664468</v>
      </c>
      <c r="K67" s="32"/>
      <c r="L67" s="33">
        <f>SUM(L68:L73)</f>
        <v>25006.170073166446</v>
      </c>
    </row>
    <row r="68" spans="1:14" ht="16.5">
      <c r="A68" s="48" t="s">
        <v>158</v>
      </c>
      <c r="B68" s="23" t="s">
        <v>16</v>
      </c>
      <c r="C68" s="16" t="s">
        <v>159</v>
      </c>
      <c r="D68" s="17" t="s">
        <v>160</v>
      </c>
      <c r="E68" s="18" t="s">
        <v>44</v>
      </c>
      <c r="F68" s="19">
        <v>6.4657801119905001</v>
      </c>
      <c r="G68" s="20">
        <f>(VLOOKUP(C68,Planilha7!A18:F4118,4,0)*1.2203)</f>
        <v>0</v>
      </c>
      <c r="H68" s="21">
        <f>F68*G68</f>
        <v>0</v>
      </c>
      <c r="I68" s="20">
        <f>(VLOOKUP(C68,Planilha7!A60:F4160,5,0)*1.2203)</f>
        <v>19.073288999999999</v>
      </c>
      <c r="J68" s="21">
        <f>F68*I68</f>
        <v>123.32369268644716</v>
      </c>
      <c r="K68" s="20">
        <f>G68+I68</f>
        <v>19.073288999999999</v>
      </c>
      <c r="L68" s="22">
        <f>F68*K68</f>
        <v>123.32369268644716</v>
      </c>
    </row>
    <row r="69" spans="1:14" ht="16.5">
      <c r="A69" s="48" t="s">
        <v>161</v>
      </c>
      <c r="B69" s="23" t="s">
        <v>16</v>
      </c>
      <c r="C69" s="16" t="s">
        <v>162</v>
      </c>
      <c r="D69" s="17" t="s">
        <v>163</v>
      </c>
      <c r="E69" s="18" t="s">
        <v>19</v>
      </c>
      <c r="F69" s="19">
        <v>14.28</v>
      </c>
      <c r="G69" s="20">
        <f>(VLOOKUP(C69,Planilha7!A19:F4119,4,0)*1.2203)</f>
        <v>1238.4214549999999</v>
      </c>
      <c r="H69" s="21">
        <f t="shared" ref="H69:H72" si="16">F69*G69</f>
        <v>17684.658377399999</v>
      </c>
      <c r="I69" s="20">
        <f>(VLOOKUP(C69,Planilha7!A61:F4161,5,0)*1.2203)</f>
        <v>86.165382999999991</v>
      </c>
      <c r="J69" s="21">
        <f t="shared" ref="J69:J72" si="17">F69*I69</f>
        <v>1230.4416692399998</v>
      </c>
      <c r="K69" s="20">
        <f t="shared" ref="K69:K72" si="18">G69+I69</f>
        <v>1324.5868379999999</v>
      </c>
      <c r="L69" s="22">
        <f t="shared" ref="L69:L72" si="19">F69*K69</f>
        <v>18915.10004664</v>
      </c>
    </row>
    <row r="70" spans="1:14" ht="16.5">
      <c r="A70" s="48" t="s">
        <v>164</v>
      </c>
      <c r="B70" s="23" t="s">
        <v>16</v>
      </c>
      <c r="C70" s="16" t="s">
        <v>165</v>
      </c>
      <c r="D70" s="17" t="s">
        <v>166</v>
      </c>
      <c r="E70" s="18" t="s">
        <v>19</v>
      </c>
      <c r="F70" s="19">
        <v>18.48</v>
      </c>
      <c r="G70" s="20">
        <f>(VLOOKUP(C70,Planilha7!A20:F4120,4,0)*1.2203)</f>
        <v>0</v>
      </c>
      <c r="H70" s="21">
        <f t="shared" si="16"/>
        <v>0</v>
      </c>
      <c r="I70" s="20">
        <f>(VLOOKUP(C70,Planilha7!A62:F4162,5,0)*1.2203)</f>
        <v>45.285332999999994</v>
      </c>
      <c r="J70" s="21">
        <f t="shared" si="17"/>
        <v>836.87295383999992</v>
      </c>
      <c r="K70" s="20">
        <f t="shared" si="18"/>
        <v>45.285332999999994</v>
      </c>
      <c r="L70" s="22">
        <f t="shared" si="19"/>
        <v>836.87295383999992</v>
      </c>
    </row>
    <row r="71" spans="1:14" ht="33" customHeight="1">
      <c r="A71" s="48" t="s">
        <v>167</v>
      </c>
      <c r="B71" s="23" t="s">
        <v>21</v>
      </c>
      <c r="C71" s="16" t="s">
        <v>168</v>
      </c>
      <c r="D71" s="17" t="s">
        <v>169</v>
      </c>
      <c r="E71" s="18" t="s">
        <v>24</v>
      </c>
      <c r="F71" s="19">
        <v>1</v>
      </c>
      <c r="G71" s="20">
        <v>0</v>
      </c>
      <c r="H71" s="21">
        <f t="shared" si="16"/>
        <v>0</v>
      </c>
      <c r="I71" s="20">
        <f>1428.1*1.2203</f>
        <v>1742.7104299999999</v>
      </c>
      <c r="J71" s="21">
        <f t="shared" si="17"/>
        <v>1742.7104299999999</v>
      </c>
      <c r="K71" s="20">
        <f t="shared" si="18"/>
        <v>1742.7104299999999</v>
      </c>
      <c r="L71" s="22">
        <f t="shared" si="19"/>
        <v>1742.7104299999999</v>
      </c>
    </row>
    <row r="72" spans="1:14" ht="34.5" customHeight="1">
      <c r="A72" s="49" t="s">
        <v>170</v>
      </c>
      <c r="B72" s="68" t="s">
        <v>21</v>
      </c>
      <c r="C72" s="16" t="s">
        <v>320</v>
      </c>
      <c r="D72" s="17" t="s">
        <v>321</v>
      </c>
      <c r="E72" s="18" t="s">
        <v>24</v>
      </c>
      <c r="F72" s="19">
        <v>15</v>
      </c>
      <c r="G72" s="20">
        <v>0</v>
      </c>
      <c r="H72" s="21">
        <f t="shared" si="16"/>
        <v>0</v>
      </c>
      <c r="I72" s="20">
        <f>185.1*1.2203</f>
        <v>225.87752999999998</v>
      </c>
      <c r="J72" s="21">
        <f t="shared" si="17"/>
        <v>3388.1629499999999</v>
      </c>
      <c r="K72" s="20">
        <f t="shared" si="18"/>
        <v>225.87752999999998</v>
      </c>
      <c r="L72" s="22">
        <f t="shared" si="19"/>
        <v>3388.1629499999999</v>
      </c>
    </row>
    <row r="73" spans="1:14" ht="17.25" thickBot="1">
      <c r="A73" s="43"/>
      <c r="B73" s="44"/>
      <c r="C73" s="44"/>
      <c r="D73" s="45"/>
      <c r="E73" s="45"/>
      <c r="F73" s="46"/>
      <c r="G73" s="47"/>
      <c r="H73" s="47"/>
      <c r="I73" s="20"/>
      <c r="J73" s="47"/>
      <c r="K73" s="47"/>
      <c r="L73" s="47"/>
    </row>
    <row r="74" spans="1:14" ht="18">
      <c r="A74" s="197" t="s">
        <v>171</v>
      </c>
      <c r="B74" s="197"/>
      <c r="C74" s="197"/>
      <c r="D74" s="197"/>
      <c r="E74" s="197"/>
      <c r="F74" s="197"/>
      <c r="G74" s="188">
        <f>ROUND(H67+H28+H16,2)</f>
        <v>126735.43</v>
      </c>
      <c r="H74" s="188"/>
      <c r="I74" s="188">
        <f>ROUND(J67+J28+J16,2)</f>
        <v>51649.54</v>
      </c>
      <c r="J74" s="188"/>
      <c r="K74" s="188">
        <f>ROUND(L67+L28+L16,2)</f>
        <v>178384.97</v>
      </c>
      <c r="L74" s="188"/>
      <c r="M74" s="168">
        <f>I74+G74</f>
        <v>178384.97</v>
      </c>
      <c r="N74" s="168"/>
    </row>
    <row r="75" spans="1:14">
      <c r="A75" s="206"/>
      <c r="B75" s="206"/>
      <c r="C75" s="206"/>
      <c r="D75" s="206"/>
      <c r="E75" s="206"/>
      <c r="F75" s="206"/>
      <c r="G75" s="206"/>
      <c r="H75" s="206"/>
      <c r="I75" s="206" t="e">
        <f>VLOOKUP(C75,Planilha7!A67:F4167,5,0)</f>
        <v>#N/A</v>
      </c>
      <c r="J75" s="206"/>
      <c r="K75" s="206"/>
      <c r="L75" s="206"/>
      <c r="M75" s="168">
        <f>M74-K74</f>
        <v>0</v>
      </c>
      <c r="N75" s="168"/>
    </row>
    <row r="76" spans="1:14" ht="15.75">
      <c r="A76" s="203" t="s">
        <v>172</v>
      </c>
      <c r="B76" s="203"/>
      <c r="C76" s="203"/>
      <c r="D76" s="203"/>
      <c r="E76" s="203"/>
      <c r="F76" s="203"/>
      <c r="G76" s="203"/>
      <c r="H76" s="203"/>
      <c r="I76" s="203" t="e">
        <f>VLOOKUP(C76,Planilha7!A68:F4168,5,0)</f>
        <v>#N/A</v>
      </c>
      <c r="J76" s="203"/>
      <c r="K76" s="203"/>
      <c r="L76" s="203"/>
    </row>
    <row r="77" spans="1:14" ht="16.5">
      <c r="A77" s="27" t="s">
        <v>13</v>
      </c>
      <c r="B77" s="28"/>
      <c r="C77" s="28"/>
      <c r="D77" s="29" t="s">
        <v>14</v>
      </c>
      <c r="E77" s="28"/>
      <c r="F77" s="30"/>
      <c r="G77" s="31"/>
      <c r="H77" s="32">
        <f>SUM(H78:H84)</f>
        <v>6779.5084912120001</v>
      </c>
      <c r="I77" s="31"/>
      <c r="J77" s="32">
        <f>SUM(J78:J84)</f>
        <v>5599.8871673059994</v>
      </c>
      <c r="K77" s="32"/>
      <c r="L77" s="33">
        <f>SUM(L78:L84)</f>
        <v>12379.395658518</v>
      </c>
    </row>
    <row r="78" spans="1:14" ht="16.5">
      <c r="A78" s="23" t="s">
        <v>174</v>
      </c>
      <c r="B78" s="23" t="s">
        <v>16</v>
      </c>
      <c r="C78" s="16" t="s">
        <v>17</v>
      </c>
      <c r="D78" s="17" t="s">
        <v>18</v>
      </c>
      <c r="E78" s="18" t="s">
        <v>19</v>
      </c>
      <c r="F78" s="19">
        <v>6</v>
      </c>
      <c r="G78" s="20">
        <f>(VLOOKUP(C78,Planilha7!A18:F4118,4,0)*1.2203)</f>
        <v>691.81247599999995</v>
      </c>
      <c r="H78" s="21">
        <f>F78*G78</f>
        <v>4150.8748559999995</v>
      </c>
      <c r="I78" s="20">
        <f>(VLOOKUP(C78,Planilha7!A71:F4171,5,0)*1.2203)</f>
        <v>93.853272999999987</v>
      </c>
      <c r="J78" s="21">
        <f>F78*I78</f>
        <v>563.1196379999999</v>
      </c>
      <c r="K78" s="20">
        <f>G78+I78</f>
        <v>785.66574899999989</v>
      </c>
      <c r="L78" s="21">
        <f>F78*K78</f>
        <v>4713.9944939999996</v>
      </c>
    </row>
    <row r="79" spans="1:14" ht="16.5">
      <c r="A79" s="23" t="s">
        <v>175</v>
      </c>
      <c r="B79" s="23" t="s">
        <v>21</v>
      </c>
      <c r="C79" s="16" t="s">
        <v>22</v>
      </c>
      <c r="D79" s="17" t="s">
        <v>23</v>
      </c>
      <c r="E79" s="18" t="s">
        <v>24</v>
      </c>
      <c r="F79" s="19">
        <v>1</v>
      </c>
      <c r="G79" s="20">
        <f>1515.5*1.2203</f>
        <v>1849.36465</v>
      </c>
      <c r="H79" s="21">
        <f t="shared" ref="H79:H84" si="20">F79*G79</f>
        <v>1849.36465</v>
      </c>
      <c r="I79" s="20">
        <f>394.785*1.2203</f>
        <v>481.75613550000003</v>
      </c>
      <c r="J79" s="21">
        <f t="shared" ref="J79:J84" si="21">F79*I79</f>
        <v>481.75613550000003</v>
      </c>
      <c r="K79" s="20">
        <f t="shared" ref="K79:K84" si="22">G79+I79</f>
        <v>2331.1207855000002</v>
      </c>
      <c r="L79" s="21">
        <f t="shared" ref="L79:L84" si="23">F79*K79</f>
        <v>2331.1207855000002</v>
      </c>
    </row>
    <row r="80" spans="1:14" ht="16.5">
      <c r="A80" s="23" t="s">
        <v>176</v>
      </c>
      <c r="B80" s="23" t="s">
        <v>16</v>
      </c>
      <c r="C80" s="16" t="s">
        <v>42</v>
      </c>
      <c r="D80" s="17" t="s">
        <v>43</v>
      </c>
      <c r="E80" s="18" t="s">
        <v>44</v>
      </c>
      <c r="F80" s="19">
        <v>1.0125</v>
      </c>
      <c r="G80" s="20">
        <f>(VLOOKUP(C80,Planilha7!A20:F4120,4,0)*1.2203)</f>
        <v>0</v>
      </c>
      <c r="H80" s="21">
        <f t="shared" si="20"/>
        <v>0</v>
      </c>
      <c r="I80" s="20">
        <f>(VLOOKUP(C80,Planilha7!A73:F4173,5,0)*1.2203)</f>
        <v>81.760099999999994</v>
      </c>
      <c r="J80" s="21">
        <f t="shared" si="21"/>
        <v>82.782101249999997</v>
      </c>
      <c r="K80" s="20">
        <f t="shared" si="22"/>
        <v>81.760099999999994</v>
      </c>
      <c r="L80" s="21">
        <f t="shared" si="23"/>
        <v>82.782101249999997</v>
      </c>
    </row>
    <row r="81" spans="1:12" ht="16.5">
      <c r="A81" s="23" t="s">
        <v>177</v>
      </c>
      <c r="B81" s="23" t="s">
        <v>16</v>
      </c>
      <c r="C81" s="16" t="s">
        <v>178</v>
      </c>
      <c r="D81" s="17" t="s">
        <v>179</v>
      </c>
      <c r="E81" s="18" t="s">
        <v>19</v>
      </c>
      <c r="F81" s="19">
        <v>12.6</v>
      </c>
      <c r="G81" s="20">
        <f>(VLOOKUP(C81,Planilha7!A21:F4121,4,0)*1.2203)</f>
        <v>0</v>
      </c>
      <c r="H81" s="21">
        <f t="shared" si="20"/>
        <v>0</v>
      </c>
      <c r="I81" s="20">
        <f>(VLOOKUP(C81,Planilha7!A74:F4174,5,0)*1.2203)</f>
        <v>4.3076589999999992</v>
      </c>
      <c r="J81" s="21">
        <f t="shared" si="21"/>
        <v>54.276503399999989</v>
      </c>
      <c r="K81" s="20">
        <f t="shared" si="22"/>
        <v>4.3076589999999992</v>
      </c>
      <c r="L81" s="21">
        <f t="shared" si="23"/>
        <v>54.276503399999989</v>
      </c>
    </row>
    <row r="82" spans="1:12" ht="16.5">
      <c r="A82" s="23" t="s">
        <v>180</v>
      </c>
      <c r="B82" s="23" t="s">
        <v>16</v>
      </c>
      <c r="C82" s="16" t="s">
        <v>46</v>
      </c>
      <c r="D82" s="17" t="s">
        <v>47</v>
      </c>
      <c r="E82" s="18" t="s">
        <v>44</v>
      </c>
      <c r="F82" s="19">
        <v>47.624000000000002</v>
      </c>
      <c r="G82" s="20">
        <f>(VLOOKUP(C82,Planilha7!A22:F4122,4,0)*1.2203)</f>
        <v>0</v>
      </c>
      <c r="H82" s="21">
        <f t="shared" si="20"/>
        <v>0</v>
      </c>
      <c r="I82" s="20">
        <f>(VLOOKUP(C82,Planilha7!A75:F4175,5,0)*1.2203)</f>
        <v>61.320074999999996</v>
      </c>
      <c r="J82" s="21">
        <f t="shared" si="21"/>
        <v>2920.3072517999999</v>
      </c>
      <c r="K82" s="20">
        <f t="shared" si="22"/>
        <v>61.320074999999996</v>
      </c>
      <c r="L82" s="21">
        <f t="shared" si="23"/>
        <v>2920.3072517999999</v>
      </c>
    </row>
    <row r="83" spans="1:12" ht="16.5">
      <c r="A83" s="23" t="s">
        <v>181</v>
      </c>
      <c r="B83" s="23" t="s">
        <v>16</v>
      </c>
      <c r="C83" s="16" t="s">
        <v>182</v>
      </c>
      <c r="D83" s="17" t="s">
        <v>183</v>
      </c>
      <c r="E83" s="18" t="s">
        <v>44</v>
      </c>
      <c r="F83" s="19">
        <v>6.3163999999999998</v>
      </c>
      <c r="G83" s="20">
        <f>(VLOOKUP(C83,Planilha7!A23:F4123,4,0)*1.2203)</f>
        <v>0</v>
      </c>
      <c r="H83" s="21">
        <f t="shared" si="20"/>
        <v>0</v>
      </c>
      <c r="I83" s="20">
        <f>(VLOOKUP(C83,Planilha7!A76:F4176,5,0)*1.2203)</f>
        <v>224.84027499999999</v>
      </c>
      <c r="J83" s="21">
        <f t="shared" si="21"/>
        <v>1420.18111301</v>
      </c>
      <c r="K83" s="20">
        <f t="shared" si="22"/>
        <v>224.84027499999999</v>
      </c>
      <c r="L83" s="21">
        <f t="shared" si="23"/>
        <v>1420.18111301</v>
      </c>
    </row>
    <row r="84" spans="1:12" ht="33">
      <c r="A84" s="23" t="s">
        <v>184</v>
      </c>
      <c r="B84" s="23" t="s">
        <v>16</v>
      </c>
      <c r="C84" s="16" t="s">
        <v>49</v>
      </c>
      <c r="D84" s="17" t="s">
        <v>50</v>
      </c>
      <c r="E84" s="18" t="s">
        <v>44</v>
      </c>
      <c r="F84" s="19">
        <v>6.3163999999999998</v>
      </c>
      <c r="G84" s="20">
        <f>(VLOOKUP(C84,Planilha7!A24:F4124,4,0)*1.2203)</f>
        <v>123.37232999999999</v>
      </c>
      <c r="H84" s="21">
        <f t="shared" si="20"/>
        <v>779.26898521199996</v>
      </c>
      <c r="I84" s="20">
        <f>(VLOOKUP(C84,Planilha7!A77:F4177,5,0)*1.2203)</f>
        <v>12.264015000000001</v>
      </c>
      <c r="J84" s="21">
        <f t="shared" si="21"/>
        <v>77.464424346000001</v>
      </c>
      <c r="K84" s="20">
        <f t="shared" si="22"/>
        <v>135.63634500000001</v>
      </c>
      <c r="L84" s="21">
        <f t="shared" si="23"/>
        <v>856.73340955800006</v>
      </c>
    </row>
    <row r="85" spans="1:12" ht="16.5">
      <c r="A85" s="24"/>
      <c r="B85" s="25"/>
      <c r="C85" s="25"/>
      <c r="D85" s="26"/>
      <c r="E85" s="26"/>
      <c r="F85" s="26"/>
      <c r="G85" s="26"/>
      <c r="H85" s="26"/>
      <c r="I85" s="20"/>
      <c r="J85" s="26"/>
      <c r="K85" s="26"/>
      <c r="L85" s="26"/>
    </row>
    <row r="86" spans="1:12" ht="16.5">
      <c r="A86" s="27" t="s">
        <v>51</v>
      </c>
      <c r="B86" s="28"/>
      <c r="C86" s="28"/>
      <c r="D86" s="29" t="s">
        <v>52</v>
      </c>
      <c r="E86" s="28"/>
      <c r="F86" s="30"/>
      <c r="G86" s="31"/>
      <c r="H86" s="32">
        <f>ROUND(H87+H118+H101,2)</f>
        <v>150121.94</v>
      </c>
      <c r="I86" s="31"/>
      <c r="J86" s="32">
        <f>ROUND(J87+J118+J101,2)</f>
        <v>57621.17</v>
      </c>
      <c r="K86" s="32"/>
      <c r="L86" s="33">
        <f>ROUND(L87+L118+L101,2)</f>
        <v>207743.1</v>
      </c>
    </row>
    <row r="87" spans="1:12" ht="16.5">
      <c r="A87" s="34" t="s">
        <v>53</v>
      </c>
      <c r="B87" s="35"/>
      <c r="C87" s="35"/>
      <c r="D87" s="36" t="s">
        <v>54</v>
      </c>
      <c r="E87" s="35"/>
      <c r="F87" s="37"/>
      <c r="G87" s="38"/>
      <c r="H87" s="39">
        <f>SUM(H88:H99)</f>
        <v>89705.763846148868</v>
      </c>
      <c r="I87" s="38"/>
      <c r="J87" s="39">
        <f>SUM(J88:J99)</f>
        <v>30227.26202071588</v>
      </c>
      <c r="K87" s="39"/>
      <c r="L87" s="40">
        <f>SUM(L88:L99)</f>
        <v>119933.02586686474</v>
      </c>
    </row>
    <row r="88" spans="1:12" ht="16.5">
      <c r="A88" s="48" t="s">
        <v>55</v>
      </c>
      <c r="B88" s="23" t="s">
        <v>16</v>
      </c>
      <c r="C88" s="16" t="s">
        <v>56</v>
      </c>
      <c r="D88" s="17" t="s">
        <v>57</v>
      </c>
      <c r="E88" s="18" t="s">
        <v>24</v>
      </c>
      <c r="F88" s="19">
        <v>1</v>
      </c>
      <c r="G88" s="20">
        <f>(VLOOKUP(C88,Planilha7!A18:F4118,4,0)*1.2203)</f>
        <v>492.36664400000001</v>
      </c>
      <c r="H88" s="21">
        <f>F88*G88</f>
        <v>492.36664400000001</v>
      </c>
      <c r="I88" s="20">
        <f>(VLOOKUP(C88,Planilha7!A81:F4181,5,0)*1.2203)</f>
        <v>23.063669999999998</v>
      </c>
      <c r="J88" s="21">
        <f>F88*I88</f>
        <v>23.063669999999998</v>
      </c>
      <c r="K88" s="20">
        <f>G88+I88</f>
        <v>515.43031399999995</v>
      </c>
      <c r="L88" s="22">
        <f>F88*K88</f>
        <v>515.43031399999995</v>
      </c>
    </row>
    <row r="89" spans="1:12" ht="16.5">
      <c r="A89" s="48" t="s">
        <v>58</v>
      </c>
      <c r="B89" s="23" t="s">
        <v>16</v>
      </c>
      <c r="C89" s="16" t="s">
        <v>62</v>
      </c>
      <c r="D89" s="17" t="s">
        <v>63</v>
      </c>
      <c r="E89" s="18" t="s">
        <v>24</v>
      </c>
      <c r="F89" s="19">
        <v>1</v>
      </c>
      <c r="G89" s="20">
        <f>(VLOOKUP(C89,Planilha7!A19:F4119,4,0)*1.2203)</f>
        <v>606.03758899999991</v>
      </c>
      <c r="H89" s="21">
        <f t="shared" ref="H89:H99" si="24">F89*G89</f>
        <v>606.03758899999991</v>
      </c>
      <c r="I89" s="20">
        <f>(VLOOKUP(C89,Planilha7!A82:F4182,5,0)*1.2203)</f>
        <v>102.480794</v>
      </c>
      <c r="J89" s="21">
        <f t="shared" ref="J89:J99" si="25">F89*I89</f>
        <v>102.480794</v>
      </c>
      <c r="K89" s="20">
        <f t="shared" ref="K89:K99" si="26">G89+I89</f>
        <v>708.51838299999986</v>
      </c>
      <c r="L89" s="22">
        <f t="shared" ref="L89:L99" si="27">F89*K89</f>
        <v>708.51838299999986</v>
      </c>
    </row>
    <row r="90" spans="1:12" ht="33" hidden="1">
      <c r="A90" s="48" t="s">
        <v>61</v>
      </c>
      <c r="B90" s="23" t="s">
        <v>16</v>
      </c>
      <c r="C90" s="16" t="s">
        <v>65</v>
      </c>
      <c r="D90" s="17" t="s">
        <v>66</v>
      </c>
      <c r="E90" s="18" t="s">
        <v>24</v>
      </c>
      <c r="F90" s="19">
        <v>1</v>
      </c>
      <c r="G90" s="20">
        <f>(VLOOKUP(C90,Planilha7!A20:F4120,4,0)*1.2203)</f>
        <v>565.04771200000005</v>
      </c>
      <c r="H90" s="21">
        <f t="shared" si="24"/>
        <v>565.04771200000005</v>
      </c>
      <c r="I90" s="20">
        <f>(VLOOKUP(C90,Planilha7!A83:F4183,5,0)*1.2203)</f>
        <v>61.600743999999992</v>
      </c>
      <c r="J90" s="21">
        <f t="shared" si="25"/>
        <v>61.600743999999992</v>
      </c>
      <c r="K90" s="20">
        <f t="shared" si="26"/>
        <v>626.64845600000001</v>
      </c>
      <c r="L90" s="22">
        <f t="shared" si="27"/>
        <v>626.64845600000001</v>
      </c>
    </row>
    <row r="91" spans="1:12" ht="16.5" hidden="1">
      <c r="A91" s="48" t="s">
        <v>64</v>
      </c>
      <c r="B91" s="23" t="s">
        <v>16</v>
      </c>
      <c r="C91" s="16" t="s">
        <v>59</v>
      </c>
      <c r="D91" s="17" t="s">
        <v>60</v>
      </c>
      <c r="E91" s="18" t="s">
        <v>24</v>
      </c>
      <c r="F91" s="19">
        <v>1</v>
      </c>
      <c r="G91" s="20">
        <f>(VLOOKUP(C91,Planilha7!A21:F4121,4,0)*1.2203)</f>
        <v>522.53246000000001</v>
      </c>
      <c r="H91" s="21">
        <f t="shared" si="24"/>
        <v>522.53246000000001</v>
      </c>
      <c r="I91" s="20">
        <f>(VLOOKUP(C91,Planilha7!A84:F4184,5,0)*1.2203)</f>
        <v>23.063669999999998</v>
      </c>
      <c r="J91" s="21">
        <f t="shared" si="25"/>
        <v>23.063669999999998</v>
      </c>
      <c r="K91" s="20">
        <f t="shared" si="26"/>
        <v>545.59613000000002</v>
      </c>
      <c r="L91" s="22">
        <f t="shared" si="27"/>
        <v>545.59613000000002</v>
      </c>
    </row>
    <row r="92" spans="1:12" ht="15" customHeight="1">
      <c r="A92" s="48" t="s">
        <v>67</v>
      </c>
      <c r="B92" s="23" t="s">
        <v>16</v>
      </c>
      <c r="C92" s="16" t="s">
        <v>68</v>
      </c>
      <c r="D92" s="17" t="s">
        <v>69</v>
      </c>
      <c r="E92" s="18" t="s">
        <v>24</v>
      </c>
      <c r="F92" s="19">
        <v>1</v>
      </c>
      <c r="G92" s="20">
        <f>(VLOOKUP(C92,Planilha7!A22:F4122,4,0)*1.2203)</f>
        <v>395.01110999999997</v>
      </c>
      <c r="H92" s="21">
        <f t="shared" si="24"/>
        <v>395.01110999999997</v>
      </c>
      <c r="I92" s="20">
        <f>(VLOOKUP(C92,Planilha7!A85:F4185,5,0)*1.2203)</f>
        <v>76.866697000000002</v>
      </c>
      <c r="J92" s="21">
        <f t="shared" si="25"/>
        <v>76.866697000000002</v>
      </c>
      <c r="K92" s="20">
        <f t="shared" si="26"/>
        <v>471.87780699999996</v>
      </c>
      <c r="L92" s="22">
        <f t="shared" si="27"/>
        <v>471.87780699999996</v>
      </c>
    </row>
    <row r="93" spans="1:12" ht="16.5">
      <c r="A93" s="48" t="s">
        <v>70</v>
      </c>
      <c r="B93" s="23" t="s">
        <v>16</v>
      </c>
      <c r="C93" s="16" t="s">
        <v>71</v>
      </c>
      <c r="D93" s="17" t="s">
        <v>72</v>
      </c>
      <c r="E93" s="18" t="s">
        <v>31</v>
      </c>
      <c r="F93" s="19">
        <v>5.42</v>
      </c>
      <c r="G93" s="20">
        <f>(VLOOKUP(C93,Planilha7!A23:F4123,4,0)*1.2203)</f>
        <v>269.18597699999998</v>
      </c>
      <c r="H93" s="21">
        <f t="shared" si="24"/>
        <v>1458.9879953399998</v>
      </c>
      <c r="I93" s="20">
        <f>(VLOOKUP(C93,Planilha7!A86:F4186,5,0)*1.2203)</f>
        <v>115.293944</v>
      </c>
      <c r="J93" s="21">
        <f t="shared" si="25"/>
        <v>624.89317647999997</v>
      </c>
      <c r="K93" s="20">
        <f t="shared" si="26"/>
        <v>384.47992099999999</v>
      </c>
      <c r="L93" s="22">
        <f t="shared" si="27"/>
        <v>2083.88117182</v>
      </c>
    </row>
    <row r="94" spans="1:12" ht="16.5">
      <c r="A94" s="48" t="s">
        <v>73</v>
      </c>
      <c r="B94" s="23" t="s">
        <v>16</v>
      </c>
      <c r="C94" s="16" t="s">
        <v>74</v>
      </c>
      <c r="D94" s="17" t="s">
        <v>75</v>
      </c>
      <c r="E94" s="18" t="s">
        <v>31</v>
      </c>
      <c r="F94" s="19">
        <v>250.72</v>
      </c>
      <c r="G94" s="20">
        <f>(VLOOKUP(C94,Planilha7!A24:F4124,4,0)*1.2203)</f>
        <v>235.542306</v>
      </c>
      <c r="H94" s="21">
        <f t="shared" si="24"/>
        <v>59055.166960319999</v>
      </c>
      <c r="I94" s="20">
        <f>(VLOOKUP(C94,Planilha7!A87:F4187,5,0)*1.2203)</f>
        <v>102.480794</v>
      </c>
      <c r="J94" s="21">
        <f t="shared" si="25"/>
        <v>25693.984671680002</v>
      </c>
      <c r="K94" s="20">
        <f t="shared" si="26"/>
        <v>338.0231</v>
      </c>
      <c r="L94" s="22">
        <f t="shared" si="27"/>
        <v>84749.151631999994</v>
      </c>
    </row>
    <row r="95" spans="1:12" ht="16.5">
      <c r="A95" s="48" t="s">
        <v>76</v>
      </c>
      <c r="B95" s="23" t="s">
        <v>16</v>
      </c>
      <c r="C95" s="16" t="s">
        <v>77</v>
      </c>
      <c r="D95" s="17" t="s">
        <v>78</v>
      </c>
      <c r="E95" s="18" t="s">
        <v>24</v>
      </c>
      <c r="F95" s="19">
        <v>1</v>
      </c>
      <c r="G95" s="20">
        <f>(VLOOKUP(C95,Planilha7!A25:F4125,4,0)*1.2203)</f>
        <v>6353.3333109999994</v>
      </c>
      <c r="H95" s="21">
        <f t="shared" si="24"/>
        <v>6353.3333109999994</v>
      </c>
      <c r="I95" s="20">
        <f>(VLOOKUP(C95,Planilha7!A88:F4188,5,0)*1.2203)</f>
        <v>286.72168799999997</v>
      </c>
      <c r="J95" s="21">
        <f t="shared" si="25"/>
        <v>286.72168799999997</v>
      </c>
      <c r="K95" s="20">
        <f t="shared" si="26"/>
        <v>6640.054998999999</v>
      </c>
      <c r="L95" s="22">
        <f t="shared" si="27"/>
        <v>6640.054998999999</v>
      </c>
    </row>
    <row r="96" spans="1:12" ht="33">
      <c r="A96" s="48" t="s">
        <v>79</v>
      </c>
      <c r="B96" s="23" t="s">
        <v>16</v>
      </c>
      <c r="C96" s="16" t="s">
        <v>185</v>
      </c>
      <c r="D96" s="17" t="s">
        <v>186</v>
      </c>
      <c r="E96" s="18" t="s">
        <v>31</v>
      </c>
      <c r="F96" s="19">
        <v>238.12</v>
      </c>
      <c r="G96" s="20">
        <f>(VLOOKUP(C96,Planilha7!A26:F4126,4,0)*1.2203)</f>
        <v>10.018663</v>
      </c>
      <c r="H96" s="21">
        <f t="shared" si="24"/>
        <v>2385.64403356</v>
      </c>
      <c r="I96" s="20">
        <f>(VLOOKUP(C96,Planilha7!A89:F4189,5,0)*1.2203)</f>
        <v>5.6377860000000002</v>
      </c>
      <c r="J96" s="21">
        <f t="shared" si="25"/>
        <v>1342.4696023200001</v>
      </c>
      <c r="K96" s="20">
        <f t="shared" si="26"/>
        <v>15.656449</v>
      </c>
      <c r="L96" s="22">
        <f t="shared" si="27"/>
        <v>3728.1136358799999</v>
      </c>
    </row>
    <row r="97" spans="1:12" ht="16.5">
      <c r="A97" s="48" t="s">
        <v>82</v>
      </c>
      <c r="B97" s="23" t="s">
        <v>16</v>
      </c>
      <c r="C97" s="16" t="s">
        <v>80</v>
      </c>
      <c r="D97" s="17" t="s">
        <v>81</v>
      </c>
      <c r="E97" s="18" t="s">
        <v>19</v>
      </c>
      <c r="F97" s="19">
        <v>9.5375297211067291</v>
      </c>
      <c r="G97" s="20">
        <f>(VLOOKUP(C97,Planilha7!A27:F4127,4,0)*1.2203)</f>
        <v>18.231282</v>
      </c>
      <c r="H97" s="21">
        <f t="shared" si="24"/>
        <v>173.88139392887814</v>
      </c>
      <c r="I97" s="20">
        <f>(VLOOKUP(C97,Planilha7!A90:F4190,5,0)*1.2203)</f>
        <v>30.129207000000001</v>
      </c>
      <c r="J97" s="21">
        <f t="shared" si="25"/>
        <v>287.35820723587693</v>
      </c>
      <c r="K97" s="20">
        <f t="shared" si="26"/>
        <v>48.360489000000001</v>
      </c>
      <c r="L97" s="22">
        <f t="shared" si="27"/>
        <v>461.23960116475507</v>
      </c>
    </row>
    <row r="98" spans="1:12" ht="16.5">
      <c r="A98" s="48" t="s">
        <v>85</v>
      </c>
      <c r="B98" s="23" t="s">
        <v>16</v>
      </c>
      <c r="C98" s="16" t="s">
        <v>83</v>
      </c>
      <c r="D98" s="17" t="s">
        <v>84</v>
      </c>
      <c r="E98" s="18" t="s">
        <v>24</v>
      </c>
      <c r="F98" s="19">
        <v>6</v>
      </c>
      <c r="G98" s="20">
        <f>(VLOOKUP(C98,Planilha7!A28:F4128,4,0)*1.2203)</f>
        <v>2819.25909</v>
      </c>
      <c r="H98" s="21">
        <f t="shared" si="24"/>
        <v>16915.554540000001</v>
      </c>
      <c r="I98" s="20">
        <f>(VLOOKUP(C98,Planilha7!A91:F4191,5,0)*1.2203)</f>
        <v>266.45250499999997</v>
      </c>
      <c r="J98" s="21">
        <f t="shared" si="25"/>
        <v>1598.7150299999998</v>
      </c>
      <c r="K98" s="20">
        <f t="shared" si="26"/>
        <v>3085.7115949999998</v>
      </c>
      <c r="L98" s="22">
        <f t="shared" si="27"/>
        <v>18514.269569999997</v>
      </c>
    </row>
    <row r="99" spans="1:12" ht="16.5">
      <c r="A99" s="48" t="s">
        <v>187</v>
      </c>
      <c r="B99" s="23" t="s">
        <v>21</v>
      </c>
      <c r="C99" s="16" t="s">
        <v>86</v>
      </c>
      <c r="D99" s="17" t="s">
        <v>87</v>
      </c>
      <c r="E99" s="18" t="s">
        <v>24</v>
      </c>
      <c r="F99" s="19">
        <v>1</v>
      </c>
      <c r="G99" s="20">
        <f>640.99*1.2203</f>
        <v>782.20009700000003</v>
      </c>
      <c r="H99" s="21">
        <f t="shared" si="24"/>
        <v>782.20009700000003</v>
      </c>
      <c r="I99" s="20">
        <f>86.9*1.2203</f>
        <v>106.04407</v>
      </c>
      <c r="J99" s="21">
        <f t="shared" si="25"/>
        <v>106.04407</v>
      </c>
      <c r="K99" s="20">
        <f t="shared" si="26"/>
        <v>888.24416700000006</v>
      </c>
      <c r="L99" s="22">
        <f t="shared" si="27"/>
        <v>888.24416700000006</v>
      </c>
    </row>
    <row r="100" spans="1:12" ht="16.5">
      <c r="A100" s="24"/>
      <c r="B100" s="25"/>
      <c r="C100" s="25"/>
      <c r="D100" s="26"/>
      <c r="E100" s="26"/>
      <c r="F100" s="26"/>
      <c r="G100" s="26"/>
      <c r="H100" s="26"/>
      <c r="I100" s="20"/>
      <c r="J100" s="26"/>
      <c r="K100" s="26"/>
      <c r="L100" s="26"/>
    </row>
    <row r="101" spans="1:12" ht="16.5">
      <c r="A101" s="34" t="s">
        <v>88</v>
      </c>
      <c r="B101" s="35"/>
      <c r="C101" s="35"/>
      <c r="D101" s="36" t="s">
        <v>89</v>
      </c>
      <c r="E101" s="35"/>
      <c r="F101" s="37"/>
      <c r="G101" s="38"/>
      <c r="H101" s="39">
        <f>SUM(H102:H116)</f>
        <v>46317.264929369994</v>
      </c>
      <c r="I101" s="38"/>
      <c r="J101" s="39">
        <f>SUM(J102:J116)</f>
        <v>25237.392830600002</v>
      </c>
      <c r="K101" s="39"/>
      <c r="L101" s="40">
        <f>SUM(L102:L116)</f>
        <v>71554.657759969996</v>
      </c>
    </row>
    <row r="102" spans="1:12" ht="16.5">
      <c r="A102" s="48" t="s">
        <v>90</v>
      </c>
      <c r="B102" s="23" t="s">
        <v>16</v>
      </c>
      <c r="C102" s="16" t="s">
        <v>91</v>
      </c>
      <c r="D102" s="17" t="s">
        <v>92</v>
      </c>
      <c r="E102" s="18" t="s">
        <v>24</v>
      </c>
      <c r="F102" s="19">
        <v>7</v>
      </c>
      <c r="G102" s="20">
        <f>(VLOOKUP(C102,Planilha7!A18:F4118,4,0)*1.2203)</f>
        <v>103.61567299999999</v>
      </c>
      <c r="H102" s="21">
        <f>F102*G102</f>
        <v>725.30971099999988</v>
      </c>
      <c r="I102" s="20">
        <f>(VLOOKUP(C102,Planilha7!A95:F4195,5,0)*1.2203)</f>
        <v>15.375779999999999</v>
      </c>
      <c r="J102" s="21">
        <f>F102*I102</f>
        <v>107.63046</v>
      </c>
      <c r="K102" s="20">
        <f>G102+I102</f>
        <v>118.99145299999998</v>
      </c>
      <c r="L102" s="22">
        <f>F102*K102</f>
        <v>832.94017099999985</v>
      </c>
    </row>
    <row r="103" spans="1:12" ht="16.5">
      <c r="A103" s="48" t="s">
        <v>93</v>
      </c>
      <c r="B103" s="23" t="s">
        <v>16</v>
      </c>
      <c r="C103" s="16" t="s">
        <v>94</v>
      </c>
      <c r="D103" s="17" t="s">
        <v>95</v>
      </c>
      <c r="E103" s="18" t="s">
        <v>24</v>
      </c>
      <c r="F103" s="19">
        <v>6</v>
      </c>
      <c r="G103" s="20">
        <f>(VLOOKUP(C103,Planilha7!A19:F4119,4,0)*1.2203)</f>
        <v>91.961807999999991</v>
      </c>
      <c r="H103" s="21">
        <f t="shared" ref="H103:H116" si="28">F103*G103</f>
        <v>551.77084799999989</v>
      </c>
      <c r="I103" s="20">
        <f>(VLOOKUP(C103,Planilha7!A96:F4196,5,0)*1.2203)</f>
        <v>15.375779999999999</v>
      </c>
      <c r="J103" s="21">
        <f t="shared" ref="J103:J116" si="29">F103*I103</f>
        <v>92.254679999999993</v>
      </c>
      <c r="K103" s="20">
        <f t="shared" ref="K103:K116" si="30">G103+I103</f>
        <v>107.33758799999998</v>
      </c>
      <c r="L103" s="22">
        <f t="shared" ref="L103:L116" si="31">F103*K103</f>
        <v>644.02552799999989</v>
      </c>
    </row>
    <row r="104" spans="1:12" ht="16.5">
      <c r="A104" s="48" t="s">
        <v>96</v>
      </c>
      <c r="B104" s="23" t="s">
        <v>16</v>
      </c>
      <c r="C104" s="16" t="s">
        <v>97</v>
      </c>
      <c r="D104" s="17" t="s">
        <v>98</v>
      </c>
      <c r="E104" s="18" t="s">
        <v>24</v>
      </c>
      <c r="F104" s="19">
        <v>6</v>
      </c>
      <c r="G104" s="20">
        <f>(VLOOKUP(C104,Planilha7!A20:F4120,4,0)*1.2203)</f>
        <v>367.85943499999996</v>
      </c>
      <c r="H104" s="21">
        <f t="shared" si="28"/>
        <v>2207.15661</v>
      </c>
      <c r="I104" s="20">
        <f>(VLOOKUP(C104,Planilha7!A97:F4197,5,0)*1.2203)</f>
        <v>15.375779999999999</v>
      </c>
      <c r="J104" s="21">
        <f t="shared" si="29"/>
        <v>92.254679999999993</v>
      </c>
      <c r="K104" s="20">
        <f t="shared" si="30"/>
        <v>383.23521499999998</v>
      </c>
      <c r="L104" s="22">
        <f t="shared" si="31"/>
        <v>2299.41129</v>
      </c>
    </row>
    <row r="105" spans="1:12" ht="33">
      <c r="A105" s="48" t="s">
        <v>99</v>
      </c>
      <c r="B105" s="23" t="s">
        <v>16</v>
      </c>
      <c r="C105" s="16" t="s">
        <v>100</v>
      </c>
      <c r="D105" s="17" t="s">
        <v>101</v>
      </c>
      <c r="E105" s="18" t="s">
        <v>24</v>
      </c>
      <c r="F105" s="19">
        <v>1</v>
      </c>
      <c r="G105" s="20">
        <f>(VLOOKUP(C105,Planilha7!A21:F4121,4,0)*1.2203)</f>
        <v>926.90327100000002</v>
      </c>
      <c r="H105" s="21">
        <f t="shared" si="28"/>
        <v>926.90327100000002</v>
      </c>
      <c r="I105" s="20">
        <f>(VLOOKUP(C105,Planilha7!A98:F4198,5,0)*1.2203)</f>
        <v>16.413034999999997</v>
      </c>
      <c r="J105" s="21">
        <f t="shared" si="29"/>
        <v>16.413034999999997</v>
      </c>
      <c r="K105" s="20">
        <f t="shared" si="30"/>
        <v>943.31630600000005</v>
      </c>
      <c r="L105" s="22">
        <f t="shared" si="31"/>
        <v>943.31630600000005</v>
      </c>
    </row>
    <row r="106" spans="1:12" ht="33">
      <c r="A106" s="48" t="s">
        <v>102</v>
      </c>
      <c r="B106" s="23" t="s">
        <v>16</v>
      </c>
      <c r="C106" s="16" t="s">
        <v>103</v>
      </c>
      <c r="D106" s="17" t="s">
        <v>104</v>
      </c>
      <c r="E106" s="18" t="s">
        <v>24</v>
      </c>
      <c r="F106" s="19">
        <v>30</v>
      </c>
      <c r="G106" s="20">
        <f>(VLOOKUP(C106,Planilha7!A22:F4122,4,0)*1.2203)</f>
        <v>107.715881</v>
      </c>
      <c r="H106" s="21">
        <f t="shared" si="28"/>
        <v>3231.4764299999997</v>
      </c>
      <c r="I106" s="20">
        <f>(VLOOKUP(C106,Planilha7!A99:F4199,5,0)*1.2203)</f>
        <v>25.626300000000001</v>
      </c>
      <c r="J106" s="21">
        <f t="shared" si="29"/>
        <v>768.78899999999999</v>
      </c>
      <c r="K106" s="20">
        <f t="shared" si="30"/>
        <v>133.34218099999998</v>
      </c>
      <c r="L106" s="22">
        <f t="shared" si="31"/>
        <v>4000.2654299999995</v>
      </c>
    </row>
    <row r="107" spans="1:12" ht="16.5">
      <c r="A107" s="48" t="s">
        <v>105</v>
      </c>
      <c r="B107" s="23" t="s">
        <v>21</v>
      </c>
      <c r="C107" s="16" t="s">
        <v>8534</v>
      </c>
      <c r="D107" s="17" t="s">
        <v>8535</v>
      </c>
      <c r="E107" s="18" t="s">
        <v>24</v>
      </c>
      <c r="F107" s="19">
        <v>1</v>
      </c>
      <c r="G107" s="20">
        <f>1232.17*1.2203</f>
        <v>1503.6170509999999</v>
      </c>
      <c r="H107" s="21">
        <f t="shared" si="28"/>
        <v>1503.6170509999999</v>
      </c>
      <c r="I107" s="20">
        <f>108.6*1.2203</f>
        <v>132.52457999999999</v>
      </c>
      <c r="J107" s="21">
        <f t="shared" si="29"/>
        <v>132.52457999999999</v>
      </c>
      <c r="K107" s="20">
        <f t="shared" si="30"/>
        <v>1636.141631</v>
      </c>
      <c r="L107" s="22">
        <f t="shared" si="31"/>
        <v>1636.141631</v>
      </c>
    </row>
    <row r="108" spans="1:12" ht="16.5">
      <c r="A108" s="48" t="s">
        <v>106</v>
      </c>
      <c r="B108" s="23" t="s">
        <v>16</v>
      </c>
      <c r="C108" s="16" t="s">
        <v>107</v>
      </c>
      <c r="D108" s="17" t="s">
        <v>108</v>
      </c>
      <c r="E108" s="18" t="s">
        <v>31</v>
      </c>
      <c r="F108" s="19">
        <v>155</v>
      </c>
      <c r="G108" s="20">
        <f>(VLOOKUP(C108,Planilha7!A24:F4124,4,0)*1.2203)</f>
        <v>11.629458999999999</v>
      </c>
      <c r="H108" s="21">
        <f t="shared" si="28"/>
        <v>1802.5661449999998</v>
      </c>
      <c r="I108" s="20">
        <f>(VLOOKUP(C108,Planilha7!A101:F4201,5,0)*1.2203)</f>
        <v>30.739357000000002</v>
      </c>
      <c r="J108" s="21">
        <f t="shared" si="29"/>
        <v>4764.6003350000001</v>
      </c>
      <c r="K108" s="20">
        <f t="shared" si="30"/>
        <v>42.368816000000002</v>
      </c>
      <c r="L108" s="22">
        <f t="shared" si="31"/>
        <v>6567.1664800000008</v>
      </c>
    </row>
    <row r="109" spans="1:12" ht="16.5">
      <c r="A109" s="48" t="s">
        <v>109</v>
      </c>
      <c r="B109" s="23" t="s">
        <v>16</v>
      </c>
      <c r="C109" s="16" t="s">
        <v>188</v>
      </c>
      <c r="D109" s="17" t="s">
        <v>189</v>
      </c>
      <c r="E109" s="18" t="s">
        <v>112</v>
      </c>
      <c r="F109" s="19">
        <v>93</v>
      </c>
      <c r="G109" s="20">
        <f>(VLOOKUP(C109,Planilha7!A25:F4125,4,0)*1.2203)</f>
        <v>237.06768099999999</v>
      </c>
      <c r="H109" s="21">
        <f t="shared" si="28"/>
        <v>22047.294332999998</v>
      </c>
      <c r="I109" s="20">
        <f>(VLOOKUP(C109,Planilha7!A102:F4202,5,0)*1.2203)</f>
        <v>25.626300000000001</v>
      </c>
      <c r="J109" s="21">
        <f t="shared" si="29"/>
        <v>2383.2458999999999</v>
      </c>
      <c r="K109" s="20">
        <f t="shared" si="30"/>
        <v>262.69398100000001</v>
      </c>
      <c r="L109" s="22">
        <f t="shared" si="31"/>
        <v>24430.540233</v>
      </c>
    </row>
    <row r="110" spans="1:12" ht="16.5">
      <c r="A110" s="48" t="s">
        <v>113</v>
      </c>
      <c r="B110" s="23" t="s">
        <v>16</v>
      </c>
      <c r="C110" s="16" t="s">
        <v>114</v>
      </c>
      <c r="D110" s="17" t="s">
        <v>115</v>
      </c>
      <c r="E110" s="18" t="s">
        <v>31</v>
      </c>
      <c r="F110" s="19">
        <v>310</v>
      </c>
      <c r="G110" s="20">
        <f>(VLOOKUP(C110,Planilha7!A26:F4126,4,0)*1.2203)</f>
        <v>3.0995619999999997</v>
      </c>
      <c r="H110" s="21">
        <f t="shared" si="28"/>
        <v>960.86421999999993</v>
      </c>
      <c r="I110" s="20">
        <f>(VLOOKUP(C110,Planilha7!A103:F4203,5,0)*1.2203)</f>
        <v>2.0501039999999997</v>
      </c>
      <c r="J110" s="21">
        <f t="shared" si="29"/>
        <v>635.53223999999989</v>
      </c>
      <c r="K110" s="20">
        <f t="shared" si="30"/>
        <v>5.1496659999999999</v>
      </c>
      <c r="L110" s="22">
        <f t="shared" si="31"/>
        <v>1596.3964599999999</v>
      </c>
    </row>
    <row r="111" spans="1:12" ht="16.5">
      <c r="A111" s="48" t="s">
        <v>116</v>
      </c>
      <c r="B111" s="23" t="s">
        <v>16</v>
      </c>
      <c r="C111" s="16" t="s">
        <v>117</v>
      </c>
      <c r="D111" s="17" t="s">
        <v>118</v>
      </c>
      <c r="E111" s="18" t="s">
        <v>112</v>
      </c>
      <c r="F111" s="19">
        <v>31</v>
      </c>
      <c r="G111" s="20">
        <f>(VLOOKUP(C111,Planilha7!A27:F4127,4,0)*1.2203)</f>
        <v>13.716172</v>
      </c>
      <c r="H111" s="21">
        <f t="shared" si="28"/>
        <v>425.20133199999998</v>
      </c>
      <c r="I111" s="20">
        <f>(VLOOKUP(C111,Planilha7!A104:F4204,5,0)*1.2203)</f>
        <v>15.375779999999999</v>
      </c>
      <c r="J111" s="21">
        <f t="shared" si="29"/>
        <v>476.64917999999994</v>
      </c>
      <c r="K111" s="20">
        <f t="shared" si="30"/>
        <v>29.091951999999999</v>
      </c>
      <c r="L111" s="22">
        <f t="shared" si="31"/>
        <v>901.85051199999998</v>
      </c>
    </row>
    <row r="112" spans="1:12" ht="16.5">
      <c r="A112" s="48" t="s">
        <v>119</v>
      </c>
      <c r="B112" s="23" t="s">
        <v>16</v>
      </c>
      <c r="C112" s="16" t="s">
        <v>120</v>
      </c>
      <c r="D112" s="17" t="s">
        <v>121</v>
      </c>
      <c r="E112" s="18" t="s">
        <v>24</v>
      </c>
      <c r="F112" s="19">
        <v>11</v>
      </c>
      <c r="G112" s="20">
        <f>(VLOOKUP(C112,Planilha7!A28:F4128,4,0)*1.2203)</f>
        <v>14.765629999999998</v>
      </c>
      <c r="H112" s="21">
        <f t="shared" si="28"/>
        <v>162.42192999999997</v>
      </c>
      <c r="I112" s="20">
        <f>(VLOOKUP(C112,Planilha7!A105:F4205,5,0)*1.2203)</f>
        <v>10.25052</v>
      </c>
      <c r="J112" s="21">
        <f t="shared" si="29"/>
        <v>112.75572</v>
      </c>
      <c r="K112" s="20">
        <f t="shared" si="30"/>
        <v>25.016149999999996</v>
      </c>
      <c r="L112" s="22">
        <f t="shared" si="31"/>
        <v>275.17764999999997</v>
      </c>
    </row>
    <row r="113" spans="1:12" ht="16.5">
      <c r="A113" s="49" t="s">
        <v>122</v>
      </c>
      <c r="B113" s="61" t="s">
        <v>16</v>
      </c>
      <c r="C113" s="41" t="s">
        <v>123</v>
      </c>
      <c r="D113" s="17" t="s">
        <v>124</v>
      </c>
      <c r="E113" s="18" t="s">
        <v>31</v>
      </c>
      <c r="F113" s="42">
        <v>1242.23</v>
      </c>
      <c r="G113" s="20">
        <f>(VLOOKUP(C113,Planilha7!A29:F4129,4,0)*1.2203)</f>
        <v>6.7970709999999999</v>
      </c>
      <c r="H113" s="21">
        <f t="shared" si="28"/>
        <v>8443.5255083299999</v>
      </c>
      <c r="I113" s="20">
        <f>(VLOOKUP(C113,Planilha7!A106:F4206,5,0)*1.2203)</f>
        <v>6.1503119999999996</v>
      </c>
      <c r="J113" s="21">
        <f t="shared" si="29"/>
        <v>7640.1020757599999</v>
      </c>
      <c r="K113" s="20">
        <f t="shared" si="30"/>
        <v>12.947382999999999</v>
      </c>
      <c r="L113" s="22">
        <f t="shared" si="31"/>
        <v>16083.627584089998</v>
      </c>
    </row>
    <row r="114" spans="1:12" ht="16.5">
      <c r="A114" s="48" t="s">
        <v>125</v>
      </c>
      <c r="B114" s="23" t="s">
        <v>16</v>
      </c>
      <c r="C114" s="16" t="s">
        <v>126</v>
      </c>
      <c r="D114" s="17" t="s">
        <v>127</v>
      </c>
      <c r="E114" s="18" t="s">
        <v>31</v>
      </c>
      <c r="F114" s="19">
        <v>238.12</v>
      </c>
      <c r="G114" s="20">
        <f>(VLOOKUP(C114,Planilha7!A30:F4130,4,0)*1.2203)</f>
        <v>12.068766999999999</v>
      </c>
      <c r="H114" s="21">
        <f t="shared" si="28"/>
        <v>2873.8147980399999</v>
      </c>
      <c r="I114" s="20">
        <f>(VLOOKUP(C114,Planilha7!A107:F4207,5,0)*1.2203)</f>
        <v>30.739357000000002</v>
      </c>
      <c r="J114" s="21">
        <f t="shared" si="29"/>
        <v>7319.6556888400009</v>
      </c>
      <c r="K114" s="20">
        <f t="shared" si="30"/>
        <v>42.808123999999999</v>
      </c>
      <c r="L114" s="22">
        <f t="shared" si="31"/>
        <v>10193.47048688</v>
      </c>
    </row>
    <row r="115" spans="1:12" ht="16.5">
      <c r="A115" s="48" t="s">
        <v>128</v>
      </c>
      <c r="B115" s="23" t="s">
        <v>16</v>
      </c>
      <c r="C115" s="16" t="s">
        <v>129</v>
      </c>
      <c r="D115" s="17" t="s">
        <v>130</v>
      </c>
      <c r="E115" s="18" t="s">
        <v>31</v>
      </c>
      <c r="F115" s="19">
        <v>10.8</v>
      </c>
      <c r="G115" s="20">
        <f>(VLOOKUP(C115,Planilha7!A31:F4131,4,0)*1.2203)</f>
        <v>14.948675</v>
      </c>
      <c r="H115" s="21">
        <f t="shared" si="28"/>
        <v>161.44569000000001</v>
      </c>
      <c r="I115" s="20">
        <f>(VLOOKUP(C115,Planilha7!A108:F4208,5,0)*1.2203)</f>
        <v>35.876819999999995</v>
      </c>
      <c r="J115" s="21">
        <f t="shared" si="29"/>
        <v>387.46965599999999</v>
      </c>
      <c r="K115" s="20">
        <f t="shared" si="30"/>
        <v>50.825494999999997</v>
      </c>
      <c r="L115" s="22">
        <f t="shared" si="31"/>
        <v>548.915346</v>
      </c>
    </row>
    <row r="116" spans="1:12" ht="16.5">
      <c r="A116" s="48" t="s">
        <v>131</v>
      </c>
      <c r="B116" s="23" t="s">
        <v>16</v>
      </c>
      <c r="C116" s="16" t="s">
        <v>132</v>
      </c>
      <c r="D116" s="17" t="s">
        <v>133</v>
      </c>
      <c r="E116" s="18" t="s">
        <v>112</v>
      </c>
      <c r="F116" s="19">
        <v>12</v>
      </c>
      <c r="G116" s="20">
        <f>(VLOOKUP(C116,Planilha7!A32:F4132,4,0)*1.2203)</f>
        <v>24.491420999999999</v>
      </c>
      <c r="H116" s="21">
        <f t="shared" si="28"/>
        <v>293.89705199999997</v>
      </c>
      <c r="I116" s="20">
        <f>(VLOOKUP(C116,Planilha7!A109:F4209,5,0)*1.2203)</f>
        <v>25.626300000000001</v>
      </c>
      <c r="J116" s="21">
        <f t="shared" si="29"/>
        <v>307.51560000000001</v>
      </c>
      <c r="K116" s="20">
        <f t="shared" si="30"/>
        <v>50.117721000000003</v>
      </c>
      <c r="L116" s="22">
        <f t="shared" si="31"/>
        <v>601.41265199999998</v>
      </c>
    </row>
    <row r="117" spans="1:12" ht="16.5">
      <c r="A117" s="24"/>
      <c r="B117" s="25"/>
      <c r="C117" s="25"/>
      <c r="D117" s="26"/>
      <c r="E117" s="26"/>
      <c r="F117" s="26"/>
      <c r="G117" s="26"/>
      <c r="H117" s="26"/>
      <c r="I117" s="20"/>
      <c r="J117" s="26"/>
      <c r="K117" s="26"/>
      <c r="L117" s="26"/>
    </row>
    <row r="118" spans="1:12" ht="16.5">
      <c r="A118" s="34" t="s">
        <v>134</v>
      </c>
      <c r="B118" s="35"/>
      <c r="C118" s="35"/>
      <c r="D118" s="36" t="s">
        <v>135</v>
      </c>
      <c r="E118" s="35"/>
      <c r="F118" s="37"/>
      <c r="G118" s="38"/>
      <c r="H118" s="39">
        <f>SUM(H119:H124)</f>
        <v>14098.906891999999</v>
      </c>
      <c r="I118" s="38"/>
      <c r="J118" s="39">
        <f>SUM(J119:J124)</f>
        <v>2156.5141599999997</v>
      </c>
      <c r="K118" s="39"/>
      <c r="L118" s="40">
        <f>SUM(L119:L124)</f>
        <v>16255.421051999998</v>
      </c>
    </row>
    <row r="119" spans="1:12" ht="36" customHeight="1">
      <c r="A119" s="49" t="s">
        <v>136</v>
      </c>
      <c r="B119" s="61" t="s">
        <v>16</v>
      </c>
      <c r="C119" s="16" t="s">
        <v>137</v>
      </c>
      <c r="D119" s="17" t="s">
        <v>138</v>
      </c>
      <c r="E119" s="18" t="s">
        <v>24</v>
      </c>
      <c r="F119" s="19">
        <v>8</v>
      </c>
      <c r="G119" s="20">
        <f>(VLOOKUP(C119,Planilha7!A18:F4118,4,0)*1.2203)</f>
        <v>261.339448</v>
      </c>
      <c r="H119" s="21">
        <f>F119*G119</f>
        <v>2090.715584</v>
      </c>
      <c r="I119" s="20">
        <f>(VLOOKUP(C119,Planilha7!A112:F4212,5,0)*1.2203)</f>
        <v>21.562701000000001</v>
      </c>
      <c r="J119" s="21">
        <f>F119*I119</f>
        <v>172.501608</v>
      </c>
      <c r="K119" s="20">
        <f>G119+I119</f>
        <v>282.90214900000001</v>
      </c>
      <c r="L119" s="21">
        <f>F119*K119</f>
        <v>2263.2171920000001</v>
      </c>
    </row>
    <row r="120" spans="1:12" ht="16.5">
      <c r="A120" s="48" t="s">
        <v>139</v>
      </c>
      <c r="B120" s="23" t="s">
        <v>16</v>
      </c>
      <c r="C120" s="16" t="s">
        <v>140</v>
      </c>
      <c r="D120" s="17" t="s">
        <v>141</v>
      </c>
      <c r="E120" s="18" t="s">
        <v>24</v>
      </c>
      <c r="F120" s="19">
        <v>3</v>
      </c>
      <c r="G120" s="20">
        <f>(VLOOKUP(C120,Planilha7!A19:F4119,4,0)*1.2203)</f>
        <v>196.419488</v>
      </c>
      <c r="H120" s="21">
        <f t="shared" ref="H120:H124" si="32">F120*G120</f>
        <v>589.258464</v>
      </c>
      <c r="I120" s="20">
        <f>(VLOOKUP(C120,Planilha7!A113:F4213,5,0)*1.2203)</f>
        <v>21.562701000000001</v>
      </c>
      <c r="J120" s="21">
        <f t="shared" ref="J120:J124" si="33">F120*I120</f>
        <v>64.688102999999998</v>
      </c>
      <c r="K120" s="20">
        <f t="shared" ref="K120:K124" si="34">G120+I120</f>
        <v>217.98218900000001</v>
      </c>
      <c r="L120" s="21">
        <f t="shared" ref="L120:L124" si="35">F120*K120</f>
        <v>653.94656699999996</v>
      </c>
    </row>
    <row r="121" spans="1:12" ht="16.5">
      <c r="A121" s="48" t="s">
        <v>142</v>
      </c>
      <c r="B121" s="23" t="s">
        <v>16</v>
      </c>
      <c r="C121" s="16" t="s">
        <v>143</v>
      </c>
      <c r="D121" s="17" t="s">
        <v>144</v>
      </c>
      <c r="E121" s="18" t="s">
        <v>145</v>
      </c>
      <c r="F121" s="19">
        <v>1</v>
      </c>
      <c r="G121" s="20">
        <f>(VLOOKUP(C121,Planilha7!A20:F4120,4,0)*1.2203)</f>
        <v>11.568444</v>
      </c>
      <c r="H121" s="21">
        <f t="shared" si="32"/>
        <v>11.568444</v>
      </c>
      <c r="I121" s="20">
        <f>(VLOOKUP(C121,Planilha7!A114:F4214,5,0)*1.2203)</f>
        <v>0</v>
      </c>
      <c r="J121" s="21">
        <f t="shared" si="33"/>
        <v>0</v>
      </c>
      <c r="K121" s="20">
        <f t="shared" si="34"/>
        <v>11.568444</v>
      </c>
      <c r="L121" s="21">
        <f t="shared" si="35"/>
        <v>11.568444</v>
      </c>
    </row>
    <row r="122" spans="1:12" ht="16.5">
      <c r="A122" s="48" t="s">
        <v>146</v>
      </c>
      <c r="B122" s="23" t="s">
        <v>16</v>
      </c>
      <c r="C122" s="16" t="s">
        <v>147</v>
      </c>
      <c r="D122" s="17" t="s">
        <v>148</v>
      </c>
      <c r="E122" s="18" t="s">
        <v>149</v>
      </c>
      <c r="F122" s="19">
        <v>1</v>
      </c>
      <c r="G122" s="20">
        <f>(VLOOKUP(C122,Planilha7!A21:F4121,4,0)*1.2203)</f>
        <v>3.8805540000000001</v>
      </c>
      <c r="H122" s="21">
        <f t="shared" si="32"/>
        <v>3.8805540000000001</v>
      </c>
      <c r="I122" s="20">
        <f>(VLOOKUP(C122,Planilha7!A115:F4215,5,0)*1.2203)</f>
        <v>0</v>
      </c>
      <c r="J122" s="21">
        <f t="shared" si="33"/>
        <v>0</v>
      </c>
      <c r="K122" s="20">
        <f t="shared" si="34"/>
        <v>3.8805540000000001</v>
      </c>
      <c r="L122" s="21">
        <f t="shared" si="35"/>
        <v>3.8805540000000001</v>
      </c>
    </row>
    <row r="123" spans="1:12" ht="33">
      <c r="A123" s="48" t="s">
        <v>150</v>
      </c>
      <c r="B123" s="23" t="s">
        <v>16</v>
      </c>
      <c r="C123" s="41" t="s">
        <v>151</v>
      </c>
      <c r="D123" s="17" t="s">
        <v>152</v>
      </c>
      <c r="E123" s="18" t="s">
        <v>24</v>
      </c>
      <c r="F123" s="42">
        <v>61</v>
      </c>
      <c r="G123" s="20">
        <f>(VLOOKUP(C123,Planilha7!A22:F4122,4,0)*1.2203)</f>
        <v>7.4560329999999997</v>
      </c>
      <c r="H123" s="21">
        <f t="shared" si="32"/>
        <v>454.81801300000001</v>
      </c>
      <c r="I123" s="20">
        <f>(VLOOKUP(C123,Planilha7!A116:F4216,5,0)*1.2203)</f>
        <v>6.5774169999999996</v>
      </c>
      <c r="J123" s="21">
        <f t="shared" si="33"/>
        <v>401.22243699999996</v>
      </c>
      <c r="K123" s="20">
        <f t="shared" si="34"/>
        <v>14.033449999999998</v>
      </c>
      <c r="L123" s="21">
        <f t="shared" si="35"/>
        <v>856.04044999999985</v>
      </c>
    </row>
    <row r="124" spans="1:12" ht="33">
      <c r="A124" s="48" t="s">
        <v>153</v>
      </c>
      <c r="B124" s="23" t="s">
        <v>16</v>
      </c>
      <c r="C124" s="16" t="s">
        <v>154</v>
      </c>
      <c r="D124" s="17" t="s">
        <v>155</v>
      </c>
      <c r="E124" s="18" t="s">
        <v>112</v>
      </c>
      <c r="F124" s="19">
        <v>7</v>
      </c>
      <c r="G124" s="20">
        <f>(VLOOKUP(C124,Planilha7!A23:F4123,4,0)*1.2203)</f>
        <v>1564.0951189999998</v>
      </c>
      <c r="H124" s="21">
        <f t="shared" si="32"/>
        <v>10948.665832999999</v>
      </c>
      <c r="I124" s="20">
        <f>(VLOOKUP(C124,Planilha7!A117:F4217,5,0)*1.2203)</f>
        <v>216.87171599999999</v>
      </c>
      <c r="J124" s="21">
        <f t="shared" si="33"/>
        <v>1518.1020119999998</v>
      </c>
      <c r="K124" s="20">
        <f t="shared" si="34"/>
        <v>1780.9668349999997</v>
      </c>
      <c r="L124" s="21">
        <f t="shared" si="35"/>
        <v>12466.767844999998</v>
      </c>
    </row>
    <row r="125" spans="1:12" ht="16.5">
      <c r="A125" s="27" t="s">
        <v>156</v>
      </c>
      <c r="B125" s="28"/>
      <c r="C125" s="28"/>
      <c r="D125" s="29" t="s">
        <v>157</v>
      </c>
      <c r="E125" s="28"/>
      <c r="F125" s="30"/>
      <c r="G125" s="31"/>
      <c r="H125" s="32">
        <f>SUM(H126:H132)</f>
        <v>2179.6603954980001</v>
      </c>
      <c r="I125" s="31"/>
      <c r="J125" s="32">
        <f>SUM(J126:J132)</f>
        <v>6232.1170165269323</v>
      </c>
      <c r="K125" s="32"/>
      <c r="L125" s="33">
        <f>SUM(L126:L132)</f>
        <v>8411.7774120249323</v>
      </c>
    </row>
    <row r="126" spans="1:12" ht="16.5">
      <c r="A126" s="48" t="s">
        <v>158</v>
      </c>
      <c r="B126" s="23" t="s">
        <v>16</v>
      </c>
      <c r="C126" s="16" t="s">
        <v>159</v>
      </c>
      <c r="D126" s="17" t="s">
        <v>160</v>
      </c>
      <c r="E126" s="18" t="s">
        <v>44</v>
      </c>
      <c r="F126" s="19">
        <v>40.565321546657898</v>
      </c>
      <c r="G126" s="20">
        <f>(VLOOKUP(C126,Planilha7!A23:F4123,4,0)*1.2203)</f>
        <v>0</v>
      </c>
      <c r="H126" s="21">
        <f>F126*G126</f>
        <v>0</v>
      </c>
      <c r="I126" s="20">
        <f>(VLOOKUP(C126,Planilha7!A119:F4219,5,0)*1.2203)</f>
        <v>19.073288999999999</v>
      </c>
      <c r="J126" s="21">
        <f>F126*I126</f>
        <v>773.71410123733301</v>
      </c>
      <c r="K126" s="20">
        <f>G126+I126</f>
        <v>19.073288999999999</v>
      </c>
      <c r="L126" s="22">
        <f>F126*K126</f>
        <v>773.71410123733301</v>
      </c>
    </row>
    <row r="127" spans="1:12" ht="16.5">
      <c r="A127" s="48" t="s">
        <v>161</v>
      </c>
      <c r="B127" s="23" t="s">
        <v>16</v>
      </c>
      <c r="C127" s="16" t="s">
        <v>192</v>
      </c>
      <c r="D127" s="17" t="s">
        <v>193</v>
      </c>
      <c r="E127" s="18" t="s">
        <v>44</v>
      </c>
      <c r="F127" s="19">
        <v>6.3163999999999998</v>
      </c>
      <c r="G127" s="20">
        <f>(VLOOKUP(C127,Planilha7!A24:F4124,4,0)*1.2203)</f>
        <v>311.969695</v>
      </c>
      <c r="H127" s="21">
        <f t="shared" ref="H127:H132" si="36">F127*G127</f>
        <v>1970.5253814979999</v>
      </c>
      <c r="I127" s="20">
        <f>(VLOOKUP(C127,Planilha7!A120:F4220,5,0)*1.2203)</f>
        <v>51.106164</v>
      </c>
      <c r="J127" s="21">
        <f t="shared" ref="J127:J132" si="37">F127*I127</f>
        <v>322.80697428959996</v>
      </c>
      <c r="K127" s="20">
        <f t="shared" ref="K127:K132" si="38">G127+I127</f>
        <v>363.07585899999998</v>
      </c>
      <c r="L127" s="22">
        <f t="shared" ref="L127:L132" si="39">F127*K127</f>
        <v>2293.3323557875997</v>
      </c>
    </row>
    <row r="128" spans="1:12" ht="16.5">
      <c r="A128" s="48" t="s">
        <v>164</v>
      </c>
      <c r="B128" s="23" t="s">
        <v>21</v>
      </c>
      <c r="C128" s="16" t="s">
        <v>194</v>
      </c>
      <c r="D128" s="17" t="s">
        <v>195</v>
      </c>
      <c r="E128" s="18" t="s">
        <v>24</v>
      </c>
      <c r="F128" s="19">
        <v>1</v>
      </c>
      <c r="G128" s="20">
        <f>41.97*1.2203</f>
        <v>51.215990999999995</v>
      </c>
      <c r="H128" s="21">
        <f t="shared" si="36"/>
        <v>51.215990999999995</v>
      </c>
      <c r="I128" s="20">
        <f>1.29*1.2203</f>
        <v>1.574187</v>
      </c>
      <c r="J128" s="21">
        <f t="shared" si="37"/>
        <v>1.574187</v>
      </c>
      <c r="K128" s="20">
        <f t="shared" si="38"/>
        <v>52.790177999999997</v>
      </c>
      <c r="L128" s="22">
        <f t="shared" si="39"/>
        <v>52.790177999999997</v>
      </c>
    </row>
    <row r="129" spans="1:13" ht="16.5">
      <c r="A129" s="48" t="s">
        <v>167</v>
      </c>
      <c r="B129" s="23" t="s">
        <v>21</v>
      </c>
      <c r="C129" s="16" t="s">
        <v>196</v>
      </c>
      <c r="D129" s="17" t="s">
        <v>197</v>
      </c>
      <c r="E129" s="18" t="s">
        <v>24</v>
      </c>
      <c r="F129" s="19">
        <v>1</v>
      </c>
      <c r="G129" s="20">
        <f>38.87*1.2203</f>
        <v>47.433060999999995</v>
      </c>
      <c r="H129" s="21">
        <f t="shared" si="36"/>
        <v>47.433060999999995</v>
      </c>
      <c r="I129" s="20">
        <f t="shared" ref="I129:I130" si="40">1.29*1.2203</f>
        <v>1.574187</v>
      </c>
      <c r="J129" s="21">
        <f t="shared" si="37"/>
        <v>1.574187</v>
      </c>
      <c r="K129" s="20">
        <f t="shared" si="38"/>
        <v>49.007247999999997</v>
      </c>
      <c r="L129" s="22">
        <f t="shared" si="39"/>
        <v>49.007247999999997</v>
      </c>
    </row>
    <row r="130" spans="1:13" ht="16.5">
      <c r="A130" s="48" t="s">
        <v>170</v>
      </c>
      <c r="B130" s="23" t="s">
        <v>21</v>
      </c>
      <c r="C130" s="16" t="s">
        <v>198</v>
      </c>
      <c r="D130" s="17" t="s">
        <v>199</v>
      </c>
      <c r="E130" s="18" t="s">
        <v>24</v>
      </c>
      <c r="F130" s="19">
        <v>1</v>
      </c>
      <c r="G130" s="20">
        <f>90.54*1.2203</f>
        <v>110.485962</v>
      </c>
      <c r="H130" s="21">
        <f t="shared" si="36"/>
        <v>110.485962</v>
      </c>
      <c r="I130" s="20">
        <f t="shared" si="40"/>
        <v>1.574187</v>
      </c>
      <c r="J130" s="21">
        <f t="shared" si="37"/>
        <v>1.574187</v>
      </c>
      <c r="K130" s="20">
        <f t="shared" si="38"/>
        <v>112.060149</v>
      </c>
      <c r="L130" s="22">
        <f t="shared" si="39"/>
        <v>112.060149</v>
      </c>
    </row>
    <row r="131" spans="1:13" ht="33">
      <c r="A131" s="48" t="s">
        <v>200</v>
      </c>
      <c r="B131" s="23" t="s">
        <v>21</v>
      </c>
      <c r="C131" s="16" t="s">
        <v>168</v>
      </c>
      <c r="D131" s="17" t="s">
        <v>169</v>
      </c>
      <c r="E131" s="18" t="s">
        <v>24</v>
      </c>
      <c r="F131" s="19">
        <v>1</v>
      </c>
      <c r="G131" s="20">
        <f>0*1.2203</f>
        <v>0</v>
      </c>
      <c r="H131" s="21">
        <f t="shared" si="36"/>
        <v>0</v>
      </c>
      <c r="I131" s="20">
        <f>1428.1*1.2203</f>
        <v>1742.7104299999999</v>
      </c>
      <c r="J131" s="21">
        <f t="shared" si="37"/>
        <v>1742.7104299999999</v>
      </c>
      <c r="K131" s="20">
        <f t="shared" si="38"/>
        <v>1742.7104299999999</v>
      </c>
      <c r="L131" s="22">
        <f t="shared" si="39"/>
        <v>1742.7104299999999</v>
      </c>
    </row>
    <row r="132" spans="1:13" ht="34.5" customHeight="1">
      <c r="A132" s="49" t="s">
        <v>201</v>
      </c>
      <c r="B132" s="68" t="s">
        <v>21</v>
      </c>
      <c r="C132" s="16" t="s">
        <v>320</v>
      </c>
      <c r="D132" s="17" t="s">
        <v>321</v>
      </c>
      <c r="E132" s="18" t="s">
        <v>24</v>
      </c>
      <c r="F132" s="19">
        <v>15</v>
      </c>
      <c r="G132" s="20">
        <f>0*1.2203</f>
        <v>0</v>
      </c>
      <c r="H132" s="21">
        <f t="shared" si="36"/>
        <v>0</v>
      </c>
      <c r="I132" s="20">
        <f>185.1*1.2203</f>
        <v>225.87752999999998</v>
      </c>
      <c r="J132" s="21">
        <f t="shared" si="37"/>
        <v>3388.1629499999999</v>
      </c>
      <c r="K132" s="20">
        <f t="shared" si="38"/>
        <v>225.87752999999998</v>
      </c>
      <c r="L132" s="22">
        <f t="shared" si="39"/>
        <v>3388.1629499999999</v>
      </c>
    </row>
    <row r="133" spans="1:13" ht="17.25" thickBot="1">
      <c r="A133" s="43"/>
      <c r="B133" s="44"/>
      <c r="C133" s="44"/>
      <c r="D133" s="45"/>
      <c r="E133" s="45"/>
      <c r="F133" s="46"/>
      <c r="G133" s="47"/>
      <c r="H133" s="47"/>
      <c r="I133" s="20"/>
      <c r="J133" s="47"/>
      <c r="K133" s="47"/>
      <c r="L133" s="47"/>
    </row>
    <row r="134" spans="1:13" ht="18">
      <c r="A134" s="197" t="s">
        <v>171</v>
      </c>
      <c r="B134" s="197"/>
      <c r="C134" s="197"/>
      <c r="D134" s="197"/>
      <c r="E134" s="197"/>
      <c r="F134" s="197"/>
      <c r="G134" s="188">
        <f>SUM(H125,H86,H77)</f>
        <v>159081.10888671002</v>
      </c>
      <c r="H134" s="188"/>
      <c r="I134" s="188">
        <f>SUM(J125,J86,J77)</f>
        <v>69453.174183832933</v>
      </c>
      <c r="J134" s="188"/>
      <c r="K134" s="198">
        <f>SUM(L125,L86,L77)</f>
        <v>228534.27307054296</v>
      </c>
      <c r="L134" s="198"/>
      <c r="M134" s="168">
        <f>I134+G134</f>
        <v>228534.28307054297</v>
      </c>
    </row>
    <row r="135" spans="1:13">
      <c r="A135" s="206"/>
      <c r="B135" s="206"/>
      <c r="C135" s="206"/>
      <c r="D135" s="206"/>
      <c r="E135" s="206"/>
      <c r="F135" s="206"/>
      <c r="G135" s="206"/>
      <c r="H135" s="206"/>
      <c r="I135" s="206" t="e">
        <f>VLOOKUP(C135,Planilha7!A128:F4228,5,0)</f>
        <v>#N/A</v>
      </c>
      <c r="J135" s="206"/>
      <c r="K135" s="206"/>
      <c r="L135" s="206"/>
      <c r="M135" s="167">
        <f>M134-K134</f>
        <v>1.0000000009313226E-2</v>
      </c>
    </row>
    <row r="136" spans="1:13" ht="15.75">
      <c r="A136" s="203" t="s">
        <v>202</v>
      </c>
      <c r="B136" s="203"/>
      <c r="C136" s="203"/>
      <c r="D136" s="203"/>
      <c r="E136" s="203"/>
      <c r="F136" s="203"/>
      <c r="G136" s="203"/>
      <c r="H136" s="203"/>
      <c r="I136" s="203" t="e">
        <f>VLOOKUP(C136,Planilha7!A129:F4229,5,0)</f>
        <v>#N/A</v>
      </c>
      <c r="J136" s="203"/>
      <c r="K136" s="203"/>
      <c r="L136" s="203"/>
    </row>
    <row r="137" spans="1:13" ht="16.5">
      <c r="A137" s="27" t="s">
        <v>13</v>
      </c>
      <c r="B137" s="28"/>
      <c r="C137" s="28"/>
      <c r="D137" s="29" t="s">
        <v>14</v>
      </c>
      <c r="E137" s="28"/>
      <c r="F137" s="30"/>
      <c r="G137" s="31"/>
      <c r="H137" s="32">
        <f>SUM(H138:H148)</f>
        <v>7180.1923854159995</v>
      </c>
      <c r="I137" s="31"/>
      <c r="J137" s="32">
        <f>SUM(J138:J148)</f>
        <v>6331.9388405580003</v>
      </c>
      <c r="K137" s="32"/>
      <c r="L137" s="33">
        <f>SUM(L138:L148)</f>
        <v>13512.131225973997</v>
      </c>
    </row>
    <row r="138" spans="1:13" ht="16.5">
      <c r="A138" s="48" t="s">
        <v>174</v>
      </c>
      <c r="B138" s="23" t="s">
        <v>16</v>
      </c>
      <c r="C138" s="16" t="s">
        <v>17</v>
      </c>
      <c r="D138" s="17" t="s">
        <v>18</v>
      </c>
      <c r="E138" s="18" t="s">
        <v>19</v>
      </c>
      <c r="F138" s="19">
        <v>6</v>
      </c>
      <c r="G138" s="20">
        <f>(VLOOKUP(C138,Planilha7!A23:F4123,4,0)*1.2203)</f>
        <v>691.81247599999995</v>
      </c>
      <c r="H138" s="21">
        <f>F138*G138</f>
        <v>4150.8748559999995</v>
      </c>
      <c r="I138" s="20">
        <f>(VLOOKUP(C138,Planilha7!A132:F4232,5,0)*1.2203)</f>
        <v>93.853272999999987</v>
      </c>
      <c r="J138" s="21">
        <f>F138*I138</f>
        <v>563.1196379999999</v>
      </c>
      <c r="K138" s="20">
        <f>G138+I138</f>
        <v>785.66574899999989</v>
      </c>
      <c r="L138" s="21">
        <f>F138*K138</f>
        <v>4713.9944939999996</v>
      </c>
    </row>
    <row r="139" spans="1:13" ht="16.5">
      <c r="A139" s="48" t="s">
        <v>175</v>
      </c>
      <c r="B139" s="23" t="s">
        <v>21</v>
      </c>
      <c r="C139" s="16" t="s">
        <v>22</v>
      </c>
      <c r="D139" s="17" t="s">
        <v>23</v>
      </c>
      <c r="E139" s="18" t="s">
        <v>24</v>
      </c>
      <c r="F139" s="19">
        <v>1</v>
      </c>
      <c r="G139" s="20">
        <f>1515.5*1.2203</f>
        <v>1849.36465</v>
      </c>
      <c r="H139" s="21">
        <f t="shared" ref="H139:H148" si="41">F139*G139</f>
        <v>1849.36465</v>
      </c>
      <c r="I139" s="20">
        <f>394.785*1.2203</f>
        <v>481.75613550000003</v>
      </c>
      <c r="J139" s="21">
        <f t="shared" ref="J139:J148" si="42">F139*I139</f>
        <v>481.75613550000003</v>
      </c>
      <c r="K139" s="20">
        <f t="shared" ref="K139:K148" si="43">G139+I139</f>
        <v>2331.1207855000002</v>
      </c>
      <c r="L139" s="21">
        <f t="shared" ref="L139:L148" si="44">F139*K139</f>
        <v>2331.1207855000002</v>
      </c>
    </row>
    <row r="140" spans="1:13" ht="16.5">
      <c r="A140" s="48" t="s">
        <v>176</v>
      </c>
      <c r="B140" s="23" t="s">
        <v>16</v>
      </c>
      <c r="C140" s="16" t="s">
        <v>46</v>
      </c>
      <c r="D140" s="17" t="s">
        <v>47</v>
      </c>
      <c r="E140" s="18" t="s">
        <v>44</v>
      </c>
      <c r="F140" s="19">
        <v>47.624000000000002</v>
      </c>
      <c r="G140" s="20">
        <f>(VLOOKUP(C140,Planilha7!A25:F4125,4,0)*1.2203)</f>
        <v>0</v>
      </c>
      <c r="H140" s="21">
        <f t="shared" si="41"/>
        <v>0</v>
      </c>
      <c r="I140" s="20">
        <f>(VLOOKUP(C140,Planilha7!A134:F4234,5,0)*1.2203)</f>
        <v>61.320074999999996</v>
      </c>
      <c r="J140" s="21">
        <f t="shared" si="42"/>
        <v>2920.3072517999999</v>
      </c>
      <c r="K140" s="20">
        <f t="shared" si="43"/>
        <v>61.320074999999996</v>
      </c>
      <c r="L140" s="21">
        <f t="shared" si="44"/>
        <v>2920.3072517999999</v>
      </c>
    </row>
    <row r="141" spans="1:13" ht="16.5">
      <c r="A141" s="48" t="s">
        <v>176</v>
      </c>
      <c r="B141" s="23" t="s">
        <v>16</v>
      </c>
      <c r="C141" s="16" t="s">
        <v>39</v>
      </c>
      <c r="D141" s="17" t="s">
        <v>40</v>
      </c>
      <c r="E141" s="18" t="s">
        <v>19</v>
      </c>
      <c r="F141" s="19">
        <v>14.76</v>
      </c>
      <c r="G141" s="20">
        <f>(VLOOKUP(C141,Planilha7!A26:F4126,4,0)*1.2203)</f>
        <v>0</v>
      </c>
      <c r="H141" s="21">
        <f t="shared" si="41"/>
        <v>0</v>
      </c>
      <c r="I141" s="20">
        <f>(VLOOKUP(C141,Planilha7!A135:F4235,5,0)*1.2203)</f>
        <v>31.703393999999999</v>
      </c>
      <c r="J141" s="21">
        <f t="shared" si="42"/>
        <v>467.94209544</v>
      </c>
      <c r="K141" s="20">
        <f t="shared" si="43"/>
        <v>31.703393999999999</v>
      </c>
      <c r="L141" s="21">
        <f t="shared" si="44"/>
        <v>467.94209544</v>
      </c>
    </row>
    <row r="142" spans="1:13" ht="16.5">
      <c r="A142" s="48" t="s">
        <v>176</v>
      </c>
      <c r="B142" s="23" t="s">
        <v>16</v>
      </c>
      <c r="C142" s="16" t="s">
        <v>42</v>
      </c>
      <c r="D142" s="17" t="s">
        <v>43</v>
      </c>
      <c r="E142" s="18" t="s">
        <v>44</v>
      </c>
      <c r="F142" s="19">
        <v>4.5255000000000001</v>
      </c>
      <c r="G142" s="20">
        <f>(VLOOKUP(C142,Planilha7!A27:F4127,4,0)*1.2203)</f>
        <v>0</v>
      </c>
      <c r="H142" s="21">
        <f t="shared" si="41"/>
        <v>0</v>
      </c>
      <c r="I142" s="20">
        <f>(VLOOKUP(C142,Planilha7!A136:F4236,5,0)*1.2203)</f>
        <v>81.760099999999994</v>
      </c>
      <c r="J142" s="21">
        <f t="shared" si="42"/>
        <v>370.00533254999999</v>
      </c>
      <c r="K142" s="20">
        <f t="shared" si="43"/>
        <v>81.760099999999994</v>
      </c>
      <c r="L142" s="21">
        <f t="shared" si="44"/>
        <v>370.00533254999999</v>
      </c>
    </row>
    <row r="143" spans="1:13" ht="16.5">
      <c r="A143" s="48" t="s">
        <v>176</v>
      </c>
      <c r="B143" s="23" t="s">
        <v>16</v>
      </c>
      <c r="C143" s="16" t="s">
        <v>178</v>
      </c>
      <c r="D143" s="17" t="s">
        <v>179</v>
      </c>
      <c r="E143" s="18" t="s">
        <v>19</v>
      </c>
      <c r="F143" s="19">
        <v>3.6</v>
      </c>
      <c r="G143" s="20">
        <f>(VLOOKUP(C143,Planilha7!A28:F4128,4,0)*1.2203)</f>
        <v>0</v>
      </c>
      <c r="H143" s="21">
        <f t="shared" si="41"/>
        <v>0</v>
      </c>
      <c r="I143" s="20">
        <f>(VLOOKUP(C143,Planilha7!A137:F4237,5,0)*1.2203)</f>
        <v>4.3076589999999992</v>
      </c>
      <c r="J143" s="21">
        <f t="shared" si="42"/>
        <v>15.507572399999997</v>
      </c>
      <c r="K143" s="20">
        <f t="shared" si="43"/>
        <v>4.3076589999999992</v>
      </c>
      <c r="L143" s="21">
        <f t="shared" si="44"/>
        <v>15.507572399999997</v>
      </c>
    </row>
    <row r="144" spans="1:13" ht="16.5">
      <c r="A144" s="48" t="s">
        <v>176</v>
      </c>
      <c r="B144" s="23" t="s">
        <v>16</v>
      </c>
      <c r="C144" s="16" t="s">
        <v>203</v>
      </c>
      <c r="D144" s="17" t="s">
        <v>204</v>
      </c>
      <c r="E144" s="18" t="s">
        <v>19</v>
      </c>
      <c r="F144" s="19">
        <v>3.84</v>
      </c>
      <c r="G144" s="20">
        <f>(VLOOKUP(C144,Planilha7!A29:F4129,4,0)*1.2203)</f>
        <v>49.251307999999995</v>
      </c>
      <c r="H144" s="21">
        <f t="shared" si="41"/>
        <v>189.12502271999998</v>
      </c>
      <c r="I144" s="20">
        <f>(VLOOKUP(C144,Planilha7!A138:F4238,5,0)*1.2203)</f>
        <v>36.011052999999997</v>
      </c>
      <c r="J144" s="21">
        <f t="shared" si="42"/>
        <v>138.28244351999999</v>
      </c>
      <c r="K144" s="20">
        <f t="shared" si="43"/>
        <v>85.262360999999999</v>
      </c>
      <c r="L144" s="21">
        <f t="shared" si="44"/>
        <v>327.40746623999996</v>
      </c>
    </row>
    <row r="145" spans="1:12" ht="16.5">
      <c r="A145" s="48" t="s">
        <v>177</v>
      </c>
      <c r="B145" s="23" t="s">
        <v>16</v>
      </c>
      <c r="C145" s="16" t="s">
        <v>205</v>
      </c>
      <c r="D145" s="17" t="s">
        <v>206</v>
      </c>
      <c r="E145" s="18" t="s">
        <v>24</v>
      </c>
      <c r="F145" s="19">
        <v>3</v>
      </c>
      <c r="G145" s="20">
        <f>(VLOOKUP(C145,Planilha7!A30:F4130,4,0)*1.2203)</f>
        <v>0</v>
      </c>
      <c r="H145" s="21">
        <f t="shared" si="41"/>
        <v>0</v>
      </c>
      <c r="I145" s="20">
        <f>(VLOOKUP(C145,Planilha7!A139:F4239,5,0)*1.2203)</f>
        <v>92.401115999999988</v>
      </c>
      <c r="J145" s="21">
        <f t="shared" si="42"/>
        <v>277.20334799999995</v>
      </c>
      <c r="K145" s="20">
        <f t="shared" si="43"/>
        <v>92.401115999999988</v>
      </c>
      <c r="L145" s="21">
        <f t="shared" si="44"/>
        <v>277.20334799999995</v>
      </c>
    </row>
    <row r="146" spans="1:12" ht="16.5">
      <c r="A146" s="48" t="s">
        <v>177</v>
      </c>
      <c r="B146" s="23" t="s">
        <v>16</v>
      </c>
      <c r="C146" s="16" t="s">
        <v>207</v>
      </c>
      <c r="D146" s="17" t="s">
        <v>208</v>
      </c>
      <c r="E146" s="18" t="s">
        <v>24</v>
      </c>
      <c r="F146" s="19">
        <v>1</v>
      </c>
      <c r="G146" s="20">
        <f>(VLOOKUP(C146,Planilha7!A31:F4131,4,0)*1.2203)</f>
        <v>0</v>
      </c>
      <c r="H146" s="21">
        <f t="shared" si="41"/>
        <v>0</v>
      </c>
      <c r="I146" s="20">
        <f>(VLOOKUP(C146,Planilha7!A140:F4240,5,0)*1.2203)</f>
        <v>97.440954999999988</v>
      </c>
      <c r="J146" s="21">
        <f t="shared" si="42"/>
        <v>97.440954999999988</v>
      </c>
      <c r="K146" s="20">
        <f t="shared" si="43"/>
        <v>97.440954999999988</v>
      </c>
      <c r="L146" s="21">
        <f t="shared" si="44"/>
        <v>97.440954999999988</v>
      </c>
    </row>
    <row r="147" spans="1:12" ht="16.5">
      <c r="A147" s="48" t="s">
        <v>177</v>
      </c>
      <c r="B147" s="23" t="s">
        <v>16</v>
      </c>
      <c r="C147" s="16" t="s">
        <v>182</v>
      </c>
      <c r="D147" s="17" t="s">
        <v>183</v>
      </c>
      <c r="E147" s="18" t="s">
        <v>44</v>
      </c>
      <c r="F147" s="19">
        <v>4.0111999999999997</v>
      </c>
      <c r="G147" s="20">
        <f>(VLOOKUP(C147,Planilha7!A32:F4132,4,0)*1.2203)</f>
        <v>0</v>
      </c>
      <c r="H147" s="21">
        <f t="shared" si="41"/>
        <v>0</v>
      </c>
      <c r="I147" s="20">
        <f>(VLOOKUP(C147,Planilha7!A141:F4241,5,0)*1.2203)</f>
        <v>224.84027499999999</v>
      </c>
      <c r="J147" s="21">
        <f t="shared" si="42"/>
        <v>901.87931107999987</v>
      </c>
      <c r="K147" s="20">
        <f t="shared" si="43"/>
        <v>224.84027499999999</v>
      </c>
      <c r="L147" s="21">
        <f t="shared" si="44"/>
        <v>901.87931107999987</v>
      </c>
    </row>
    <row r="148" spans="1:12" ht="33">
      <c r="A148" s="48" t="s">
        <v>180</v>
      </c>
      <c r="B148" s="23" t="s">
        <v>16</v>
      </c>
      <c r="C148" s="16" t="s">
        <v>49</v>
      </c>
      <c r="D148" s="17" t="s">
        <v>50</v>
      </c>
      <c r="E148" s="18" t="s">
        <v>44</v>
      </c>
      <c r="F148" s="19">
        <v>8.0312000000000001</v>
      </c>
      <c r="G148" s="20">
        <f>(VLOOKUP(C148,Planilha7!A33:F4133,4,0)*1.2203)</f>
        <v>123.37232999999999</v>
      </c>
      <c r="H148" s="21">
        <f t="shared" si="41"/>
        <v>990.82785669599991</v>
      </c>
      <c r="I148" s="20">
        <f>(VLOOKUP(C148,Planilha7!A142:F4242,5,0)*1.2203)</f>
        <v>12.264015000000001</v>
      </c>
      <c r="J148" s="21">
        <f t="shared" si="42"/>
        <v>98.494757268000001</v>
      </c>
      <c r="K148" s="20">
        <f t="shared" si="43"/>
        <v>135.63634500000001</v>
      </c>
      <c r="L148" s="21">
        <f t="shared" si="44"/>
        <v>1089.3226139640001</v>
      </c>
    </row>
    <row r="149" spans="1:12" ht="16.5">
      <c r="A149" s="24"/>
      <c r="B149" s="25"/>
      <c r="C149" s="25"/>
      <c r="D149" s="26"/>
      <c r="E149" s="26"/>
      <c r="F149" s="26"/>
      <c r="G149" s="26"/>
      <c r="H149" s="26"/>
      <c r="I149" s="20"/>
      <c r="J149" s="26"/>
      <c r="K149" s="26"/>
      <c r="L149" s="26"/>
    </row>
    <row r="150" spans="1:12" ht="16.5">
      <c r="A150" s="27" t="s">
        <v>51</v>
      </c>
      <c r="B150" s="28"/>
      <c r="C150" s="28"/>
      <c r="D150" s="29" t="s">
        <v>52</v>
      </c>
      <c r="E150" s="28"/>
      <c r="F150" s="30"/>
      <c r="G150" s="31"/>
      <c r="H150" s="32">
        <f>ROUND(H151+H182+H165,2)</f>
        <v>173960.04</v>
      </c>
      <c r="I150" s="31"/>
      <c r="J150" s="32">
        <f>ROUND(J151+J182+J165,2)</f>
        <v>71085.2</v>
      </c>
      <c r="K150" s="32"/>
      <c r="L150" s="33">
        <f>ROUND(L151+L182+L165,2)</f>
        <v>245045.24</v>
      </c>
    </row>
    <row r="151" spans="1:12" ht="16.5">
      <c r="A151" s="34" t="s">
        <v>53</v>
      </c>
      <c r="B151" s="35"/>
      <c r="C151" s="35"/>
      <c r="D151" s="36" t="s">
        <v>54</v>
      </c>
      <c r="E151" s="35"/>
      <c r="F151" s="37"/>
      <c r="G151" s="38"/>
      <c r="H151" s="39">
        <f>SUM(H152:H163)</f>
        <v>113543.86746792929</v>
      </c>
      <c r="I151" s="38"/>
      <c r="J151" s="39">
        <f>SUM(J152:J163)</f>
        <v>43691.295998151036</v>
      </c>
      <c r="K151" s="39"/>
      <c r="L151" s="40">
        <f>SUM(L152:L163)</f>
        <v>157235.16346608035</v>
      </c>
    </row>
    <row r="152" spans="1:12" ht="16.5">
      <c r="A152" s="48" t="s">
        <v>55</v>
      </c>
      <c r="B152" s="23" t="s">
        <v>16</v>
      </c>
      <c r="C152" s="16" t="s">
        <v>56</v>
      </c>
      <c r="D152" s="17" t="s">
        <v>57</v>
      </c>
      <c r="E152" s="18" t="s">
        <v>24</v>
      </c>
      <c r="F152" s="19">
        <v>1</v>
      </c>
      <c r="G152" s="20">
        <f>(VLOOKUP(C152,Planilha7!A23:F4123,4,0)*1.2203)</f>
        <v>492.36664400000001</v>
      </c>
      <c r="H152" s="21">
        <f>F152*G152</f>
        <v>492.36664400000001</v>
      </c>
      <c r="I152" s="20">
        <f>(VLOOKUP(C152,Planilha7!A146:F4246,5,0)*1.2203)</f>
        <v>23.063669999999998</v>
      </c>
      <c r="J152" s="21">
        <f>F152*I152</f>
        <v>23.063669999999998</v>
      </c>
      <c r="K152" s="20">
        <f>G152+I152</f>
        <v>515.43031399999995</v>
      </c>
      <c r="L152" s="22">
        <f>F152*K152</f>
        <v>515.43031399999995</v>
      </c>
    </row>
    <row r="153" spans="1:12" ht="16.5">
      <c r="A153" s="48" t="s">
        <v>58</v>
      </c>
      <c r="B153" s="23" t="s">
        <v>16</v>
      </c>
      <c r="C153" s="16" t="s">
        <v>62</v>
      </c>
      <c r="D153" s="17" t="s">
        <v>63</v>
      </c>
      <c r="E153" s="18" t="s">
        <v>24</v>
      </c>
      <c r="F153" s="19">
        <v>1</v>
      </c>
      <c r="G153" s="20">
        <f>(VLOOKUP(C153,Planilha7!A24:F4124,4,0)*1.2203)</f>
        <v>606.03758899999991</v>
      </c>
      <c r="H153" s="21">
        <f t="shared" ref="H153:H163" si="45">F153*G153</f>
        <v>606.03758899999991</v>
      </c>
      <c r="I153" s="20">
        <f>(VLOOKUP(C153,Planilha7!A147:F4247,5,0)*1.2203)</f>
        <v>102.480794</v>
      </c>
      <c r="J153" s="21">
        <f t="shared" ref="J153:J163" si="46">F153*I153</f>
        <v>102.480794</v>
      </c>
      <c r="K153" s="20">
        <f t="shared" ref="K153:K163" si="47">G153+I153</f>
        <v>708.51838299999986</v>
      </c>
      <c r="L153" s="22">
        <f t="shared" ref="L153:L163" si="48">F153*K153</f>
        <v>708.51838299999986</v>
      </c>
    </row>
    <row r="154" spans="1:12" ht="33">
      <c r="A154" s="48" t="s">
        <v>61</v>
      </c>
      <c r="B154" s="23" t="s">
        <v>16</v>
      </c>
      <c r="C154" s="16" t="s">
        <v>65</v>
      </c>
      <c r="D154" s="17" t="s">
        <v>66</v>
      </c>
      <c r="E154" s="18" t="s">
        <v>24</v>
      </c>
      <c r="F154" s="19">
        <v>1</v>
      </c>
      <c r="G154" s="20">
        <f>(VLOOKUP(C154,Planilha7!A25:F4125,4,0)*1.2203)</f>
        <v>565.04771200000005</v>
      </c>
      <c r="H154" s="21">
        <f t="shared" si="45"/>
        <v>565.04771200000005</v>
      </c>
      <c r="I154" s="20">
        <f>(VLOOKUP(C154,Planilha7!A148:F4248,5,0)*1.2203)</f>
        <v>61.600743999999992</v>
      </c>
      <c r="J154" s="21">
        <f t="shared" si="46"/>
        <v>61.600743999999992</v>
      </c>
      <c r="K154" s="20">
        <f t="shared" si="47"/>
        <v>626.64845600000001</v>
      </c>
      <c r="L154" s="22">
        <f t="shared" si="48"/>
        <v>626.64845600000001</v>
      </c>
    </row>
    <row r="155" spans="1:12" ht="16.5">
      <c r="A155" s="48" t="s">
        <v>64</v>
      </c>
      <c r="B155" s="23" t="s">
        <v>16</v>
      </c>
      <c r="C155" s="16" t="s">
        <v>59</v>
      </c>
      <c r="D155" s="17" t="s">
        <v>60</v>
      </c>
      <c r="E155" s="18" t="s">
        <v>24</v>
      </c>
      <c r="F155" s="19">
        <v>1</v>
      </c>
      <c r="G155" s="20">
        <f>(VLOOKUP(C155,Planilha7!A26:F4126,4,0)*1.2203)</f>
        <v>522.53246000000001</v>
      </c>
      <c r="H155" s="21">
        <f t="shared" si="45"/>
        <v>522.53246000000001</v>
      </c>
      <c r="I155" s="20">
        <f>(VLOOKUP(C155,Planilha7!A149:F4249,5,0)*1.2203)</f>
        <v>23.063669999999998</v>
      </c>
      <c r="J155" s="21">
        <f t="shared" si="46"/>
        <v>23.063669999999998</v>
      </c>
      <c r="K155" s="20">
        <f t="shared" si="47"/>
        <v>545.59613000000002</v>
      </c>
      <c r="L155" s="22">
        <f t="shared" si="48"/>
        <v>545.59613000000002</v>
      </c>
    </row>
    <row r="156" spans="1:12" ht="16.5">
      <c r="A156" s="48" t="s">
        <v>67</v>
      </c>
      <c r="B156" s="23" t="s">
        <v>16</v>
      </c>
      <c r="C156" s="16" t="s">
        <v>68</v>
      </c>
      <c r="D156" s="17" t="s">
        <v>69</v>
      </c>
      <c r="E156" s="18" t="s">
        <v>24</v>
      </c>
      <c r="F156" s="19">
        <v>1</v>
      </c>
      <c r="G156" s="20">
        <f>(VLOOKUP(C156,Planilha7!A27:F4127,4,0)*1.2203)</f>
        <v>395.01110999999997</v>
      </c>
      <c r="H156" s="21">
        <f t="shared" si="45"/>
        <v>395.01110999999997</v>
      </c>
      <c r="I156" s="20">
        <f>(VLOOKUP(C156,Planilha7!A150:F4250,5,0)*1.2203)</f>
        <v>76.866697000000002</v>
      </c>
      <c r="J156" s="21">
        <f t="shared" si="46"/>
        <v>76.866697000000002</v>
      </c>
      <c r="K156" s="20">
        <f t="shared" si="47"/>
        <v>471.87780699999996</v>
      </c>
      <c r="L156" s="22">
        <f t="shared" si="48"/>
        <v>471.87780699999996</v>
      </c>
    </row>
    <row r="157" spans="1:12" ht="16.5">
      <c r="A157" s="48" t="s">
        <v>70</v>
      </c>
      <c r="B157" s="23" t="s">
        <v>16</v>
      </c>
      <c r="C157" s="16" t="s">
        <v>77</v>
      </c>
      <c r="D157" s="17" t="s">
        <v>78</v>
      </c>
      <c r="E157" s="18" t="s">
        <v>24</v>
      </c>
      <c r="F157" s="19">
        <v>1</v>
      </c>
      <c r="G157" s="20">
        <f>(VLOOKUP(C157,Planilha7!A28:F4128,4,0)*1.2203)</f>
        <v>6353.3333109999994</v>
      </c>
      <c r="H157" s="21">
        <f t="shared" si="45"/>
        <v>6353.3333109999994</v>
      </c>
      <c r="I157" s="20">
        <f>(VLOOKUP(C157,Planilha7!A151:F4251,5,0)*1.2203)</f>
        <v>286.72168799999997</v>
      </c>
      <c r="J157" s="21">
        <f t="shared" si="46"/>
        <v>286.72168799999997</v>
      </c>
      <c r="K157" s="20">
        <f t="shared" si="47"/>
        <v>6640.054998999999</v>
      </c>
      <c r="L157" s="22">
        <f t="shared" si="48"/>
        <v>6640.054998999999</v>
      </c>
    </row>
    <row r="158" spans="1:12" ht="16.5">
      <c r="A158" s="48" t="s">
        <v>73</v>
      </c>
      <c r="B158" s="23" t="s">
        <v>16</v>
      </c>
      <c r="C158" s="16" t="s">
        <v>71</v>
      </c>
      <c r="D158" s="17" t="s">
        <v>72</v>
      </c>
      <c r="E158" s="18" t="s">
        <v>31</v>
      </c>
      <c r="F158" s="19">
        <v>4.42</v>
      </c>
      <c r="G158" s="20">
        <f>(VLOOKUP(C158,Planilha7!A29:F4129,4,0)*1.2203)</f>
        <v>269.18597699999998</v>
      </c>
      <c r="H158" s="21">
        <f t="shared" si="45"/>
        <v>1189.8020183399999</v>
      </c>
      <c r="I158" s="20">
        <f>(VLOOKUP(C158,Planilha7!A152:F4252,5,0)*1.2203)</f>
        <v>115.293944</v>
      </c>
      <c r="J158" s="21">
        <f t="shared" si="46"/>
        <v>509.59923247999996</v>
      </c>
      <c r="K158" s="20">
        <f t="shared" si="47"/>
        <v>384.47992099999999</v>
      </c>
      <c r="L158" s="22">
        <f t="shared" si="48"/>
        <v>1699.4012508199999</v>
      </c>
    </row>
    <row r="159" spans="1:12" ht="16.5">
      <c r="A159" s="48" t="s">
        <v>76</v>
      </c>
      <c r="B159" s="23" t="s">
        <v>16</v>
      </c>
      <c r="C159" s="16" t="s">
        <v>74</v>
      </c>
      <c r="D159" s="17" t="s">
        <v>75</v>
      </c>
      <c r="E159" s="18" t="s">
        <v>31</v>
      </c>
      <c r="F159" s="19">
        <v>332.06</v>
      </c>
      <c r="G159" s="20">
        <f>(VLOOKUP(C159,Planilha7!A30:F4130,4,0)*1.2203)</f>
        <v>235.542306</v>
      </c>
      <c r="H159" s="21">
        <f t="shared" si="45"/>
        <v>78214.17813036</v>
      </c>
      <c r="I159" s="20">
        <f>(VLOOKUP(C159,Planilha7!A153:F4253,5,0)*1.2203)</f>
        <v>102.480794</v>
      </c>
      <c r="J159" s="21">
        <f t="shared" si="46"/>
        <v>34029.772455639999</v>
      </c>
      <c r="K159" s="20">
        <f t="shared" si="47"/>
        <v>338.0231</v>
      </c>
      <c r="L159" s="22">
        <f t="shared" si="48"/>
        <v>112243.95058600001</v>
      </c>
    </row>
    <row r="160" spans="1:12" ht="33">
      <c r="A160" s="48" t="s">
        <v>79</v>
      </c>
      <c r="B160" s="23" t="s">
        <v>16</v>
      </c>
      <c r="C160" s="16" t="s">
        <v>185</v>
      </c>
      <c r="D160" s="17" t="s">
        <v>186</v>
      </c>
      <c r="E160" s="18" t="s">
        <v>31</v>
      </c>
      <c r="F160" s="19">
        <v>227.25</v>
      </c>
      <c r="G160" s="20">
        <f>(VLOOKUP(C160,Planilha7!A31:F4131,4,0)*1.2203)</f>
        <v>10.018663</v>
      </c>
      <c r="H160" s="21">
        <f t="shared" si="45"/>
        <v>2276.74116675</v>
      </c>
      <c r="I160" s="20">
        <f>(VLOOKUP(C160,Planilha7!A154:F4254,5,0)*1.2203)</f>
        <v>5.6377860000000002</v>
      </c>
      <c r="J160" s="21">
        <f t="shared" si="46"/>
        <v>1281.1868684999999</v>
      </c>
      <c r="K160" s="20">
        <f t="shared" si="47"/>
        <v>15.656449</v>
      </c>
      <c r="L160" s="22">
        <f t="shared" si="48"/>
        <v>3557.92803525</v>
      </c>
    </row>
    <row r="161" spans="1:12" ht="16.5">
      <c r="A161" s="48" t="s">
        <v>82</v>
      </c>
      <c r="B161" s="23" t="s">
        <v>16</v>
      </c>
      <c r="C161" s="16" t="s">
        <v>80</v>
      </c>
      <c r="D161" s="17" t="s">
        <v>209</v>
      </c>
      <c r="E161" s="18" t="s">
        <v>19</v>
      </c>
      <c r="F161" s="19">
        <v>161.82009342399999</v>
      </c>
      <c r="G161" s="20">
        <f>(VLOOKUP(C161,Planilha7!A32:F4132,4,0)*1.2203)</f>
        <v>18.231282</v>
      </c>
      <c r="H161" s="21">
        <f t="shared" si="45"/>
        <v>2950.1877564792894</v>
      </c>
      <c r="I161" s="20">
        <f>(VLOOKUP(C161,Planilha7!A155:F4255,5,0)*1.2203)</f>
        <v>30.129207000000001</v>
      </c>
      <c r="J161" s="21">
        <f t="shared" si="46"/>
        <v>4875.5110915310343</v>
      </c>
      <c r="K161" s="20">
        <f t="shared" si="47"/>
        <v>48.360489000000001</v>
      </c>
      <c r="L161" s="22">
        <f t="shared" si="48"/>
        <v>7825.6988480103246</v>
      </c>
    </row>
    <row r="162" spans="1:12" ht="16.5">
      <c r="A162" s="48" t="s">
        <v>85</v>
      </c>
      <c r="B162" s="23" t="s">
        <v>16</v>
      </c>
      <c r="C162" s="16" t="s">
        <v>83</v>
      </c>
      <c r="D162" s="17" t="s">
        <v>84</v>
      </c>
      <c r="E162" s="18" t="s">
        <v>24</v>
      </c>
      <c r="F162" s="19">
        <v>6</v>
      </c>
      <c r="G162" s="20">
        <f>(VLOOKUP(C162,Planilha7!A33:F4133,4,0)*1.2203)</f>
        <v>2819.25909</v>
      </c>
      <c r="H162" s="21">
        <f t="shared" si="45"/>
        <v>16915.554540000001</v>
      </c>
      <c r="I162" s="20">
        <f>(VLOOKUP(C162,Planilha7!A156:F4256,5,0)*1.2203)</f>
        <v>266.45250499999997</v>
      </c>
      <c r="J162" s="21">
        <f t="shared" si="46"/>
        <v>1598.7150299999998</v>
      </c>
      <c r="K162" s="20">
        <f t="shared" si="47"/>
        <v>3085.7115949999998</v>
      </c>
      <c r="L162" s="22">
        <f t="shared" si="48"/>
        <v>18514.269569999997</v>
      </c>
    </row>
    <row r="163" spans="1:12" ht="16.5">
      <c r="A163" s="48" t="s">
        <v>187</v>
      </c>
      <c r="B163" s="23" t="s">
        <v>16</v>
      </c>
      <c r="C163" s="16" t="s">
        <v>210</v>
      </c>
      <c r="D163" s="17" t="s">
        <v>211</v>
      </c>
      <c r="E163" s="18" t="s">
        <v>24</v>
      </c>
      <c r="F163" s="19">
        <v>1</v>
      </c>
      <c r="G163" s="20">
        <f>(VLOOKUP(C163,Planilha7!A34:F4134,4,0)*1.2203)</f>
        <v>3063.0750299999995</v>
      </c>
      <c r="H163" s="21">
        <f t="shared" si="45"/>
        <v>3063.0750299999995</v>
      </c>
      <c r="I163" s="20">
        <f>(VLOOKUP(C163,Planilha7!A157:F4257,5,0)*1.2203)</f>
        <v>822.71405700000003</v>
      </c>
      <c r="J163" s="21">
        <f t="shared" si="46"/>
        <v>822.71405700000003</v>
      </c>
      <c r="K163" s="20">
        <f t="shared" si="47"/>
        <v>3885.7890869999997</v>
      </c>
      <c r="L163" s="22">
        <f t="shared" si="48"/>
        <v>3885.7890869999997</v>
      </c>
    </row>
    <row r="164" spans="1:12" ht="16.5">
      <c r="A164" s="24"/>
      <c r="B164" s="25"/>
      <c r="C164" s="25"/>
      <c r="D164" s="26"/>
      <c r="E164" s="26"/>
      <c r="F164" s="26"/>
      <c r="G164" s="26"/>
      <c r="H164" s="26"/>
      <c r="I164" s="20"/>
      <c r="J164" s="26"/>
      <c r="K164" s="26"/>
      <c r="L164" s="26"/>
    </row>
    <row r="165" spans="1:12" ht="16.5">
      <c r="A165" s="34" t="s">
        <v>88</v>
      </c>
      <c r="B165" s="35"/>
      <c r="C165" s="35"/>
      <c r="D165" s="36" t="s">
        <v>89</v>
      </c>
      <c r="E165" s="35"/>
      <c r="F165" s="37"/>
      <c r="G165" s="38"/>
      <c r="H165" s="39">
        <f>SUM(H166:H180)</f>
        <v>46317.264929369994</v>
      </c>
      <c r="I165" s="38"/>
      <c r="J165" s="39">
        <f>SUM(J166:J180)</f>
        <v>25237.392830600002</v>
      </c>
      <c r="K165" s="39"/>
      <c r="L165" s="40">
        <f>SUM(L166:L180)</f>
        <v>71554.657759969996</v>
      </c>
    </row>
    <row r="166" spans="1:12" ht="16.5">
      <c r="A166" s="48" t="s">
        <v>90</v>
      </c>
      <c r="B166" s="23" t="s">
        <v>16</v>
      </c>
      <c r="C166" s="16" t="s">
        <v>91</v>
      </c>
      <c r="D166" s="17" t="s">
        <v>92</v>
      </c>
      <c r="E166" s="18" t="s">
        <v>24</v>
      </c>
      <c r="F166" s="19">
        <v>7</v>
      </c>
      <c r="G166" s="20">
        <f>(VLOOKUP(C166,Planilha7!A23:F4123,4,0)*1.2203)</f>
        <v>103.61567299999999</v>
      </c>
      <c r="H166" s="21">
        <f>F166*G166</f>
        <v>725.30971099999988</v>
      </c>
      <c r="I166" s="20">
        <f>(VLOOKUP(C166,Planilha7!A160:F4260,5,0)*1.2203)</f>
        <v>15.375779999999999</v>
      </c>
      <c r="J166" s="21">
        <f>F166*I166</f>
        <v>107.63046</v>
      </c>
      <c r="K166" s="20">
        <f>G166+I166</f>
        <v>118.99145299999998</v>
      </c>
      <c r="L166" s="22">
        <f>F166*K166</f>
        <v>832.94017099999985</v>
      </c>
    </row>
    <row r="167" spans="1:12" ht="16.5">
      <c r="A167" s="48" t="s">
        <v>93</v>
      </c>
      <c r="B167" s="23" t="s">
        <v>16</v>
      </c>
      <c r="C167" s="16" t="s">
        <v>94</v>
      </c>
      <c r="D167" s="17" t="s">
        <v>95</v>
      </c>
      <c r="E167" s="18" t="s">
        <v>24</v>
      </c>
      <c r="F167" s="19">
        <v>6</v>
      </c>
      <c r="G167" s="20">
        <f>(VLOOKUP(C167,Planilha7!A24:F4124,4,0)*1.2203)</f>
        <v>91.961807999999991</v>
      </c>
      <c r="H167" s="21">
        <f t="shared" ref="H167:H180" si="49">F167*G167</f>
        <v>551.77084799999989</v>
      </c>
      <c r="I167" s="20">
        <f>(VLOOKUP(C167,Planilha7!A161:F4261,5,0)*1.2203)</f>
        <v>15.375779999999999</v>
      </c>
      <c r="J167" s="21">
        <f t="shared" ref="J167:J180" si="50">F167*I167</f>
        <v>92.254679999999993</v>
      </c>
      <c r="K167" s="20">
        <f t="shared" ref="K167:K180" si="51">G167+I167</f>
        <v>107.33758799999998</v>
      </c>
      <c r="L167" s="22">
        <f t="shared" ref="L167:L180" si="52">F167*K167</f>
        <v>644.02552799999989</v>
      </c>
    </row>
    <row r="168" spans="1:12" ht="16.5">
      <c r="A168" s="48" t="s">
        <v>96</v>
      </c>
      <c r="B168" s="23" t="s">
        <v>16</v>
      </c>
      <c r="C168" s="16" t="s">
        <v>97</v>
      </c>
      <c r="D168" s="17" t="s">
        <v>98</v>
      </c>
      <c r="E168" s="18" t="s">
        <v>24</v>
      </c>
      <c r="F168" s="19">
        <v>6</v>
      </c>
      <c r="G168" s="20">
        <f>(VLOOKUP(C168,Planilha7!A25:F4125,4,0)*1.2203)</f>
        <v>367.85943499999996</v>
      </c>
      <c r="H168" s="21">
        <f t="shared" si="49"/>
        <v>2207.15661</v>
      </c>
      <c r="I168" s="20">
        <f>(VLOOKUP(C168,Planilha7!A162:F4262,5,0)*1.2203)</f>
        <v>15.375779999999999</v>
      </c>
      <c r="J168" s="21">
        <f t="shared" si="50"/>
        <v>92.254679999999993</v>
      </c>
      <c r="K168" s="20">
        <f t="shared" si="51"/>
        <v>383.23521499999998</v>
      </c>
      <c r="L168" s="22">
        <f t="shared" si="52"/>
        <v>2299.41129</v>
      </c>
    </row>
    <row r="169" spans="1:12" ht="33">
      <c r="A169" s="48" t="s">
        <v>99</v>
      </c>
      <c r="B169" s="23" t="s">
        <v>16</v>
      </c>
      <c r="C169" s="16" t="s">
        <v>100</v>
      </c>
      <c r="D169" s="17" t="s">
        <v>101</v>
      </c>
      <c r="E169" s="18" t="s">
        <v>24</v>
      </c>
      <c r="F169" s="19">
        <v>1</v>
      </c>
      <c r="G169" s="20">
        <f>(VLOOKUP(C169,Planilha7!A26:F4126,4,0)*1.2203)</f>
        <v>926.90327100000002</v>
      </c>
      <c r="H169" s="21">
        <f t="shared" si="49"/>
        <v>926.90327100000002</v>
      </c>
      <c r="I169" s="20">
        <f>(VLOOKUP(C169,Planilha7!A163:F4263,5,0)*1.2203)</f>
        <v>16.413034999999997</v>
      </c>
      <c r="J169" s="21">
        <f t="shared" si="50"/>
        <v>16.413034999999997</v>
      </c>
      <c r="K169" s="20">
        <f t="shared" si="51"/>
        <v>943.31630600000005</v>
      </c>
      <c r="L169" s="22">
        <f t="shared" si="52"/>
        <v>943.31630600000005</v>
      </c>
    </row>
    <row r="170" spans="1:12" ht="33">
      <c r="A170" s="48" t="s">
        <v>102</v>
      </c>
      <c r="B170" s="23" t="s">
        <v>16</v>
      </c>
      <c r="C170" s="16" t="s">
        <v>103</v>
      </c>
      <c r="D170" s="17" t="s">
        <v>104</v>
      </c>
      <c r="E170" s="18" t="s">
        <v>24</v>
      </c>
      <c r="F170" s="19">
        <v>30</v>
      </c>
      <c r="G170" s="20">
        <f>(VLOOKUP(C170,Planilha7!A27:F4127,4,0)*1.2203)</f>
        <v>107.715881</v>
      </c>
      <c r="H170" s="21">
        <f t="shared" si="49"/>
        <v>3231.4764299999997</v>
      </c>
      <c r="I170" s="20">
        <f>(VLOOKUP(C170,Planilha7!A164:F4264,5,0)*1.2203)</f>
        <v>25.626300000000001</v>
      </c>
      <c r="J170" s="21">
        <f t="shared" si="50"/>
        <v>768.78899999999999</v>
      </c>
      <c r="K170" s="20">
        <f t="shared" si="51"/>
        <v>133.34218099999998</v>
      </c>
      <c r="L170" s="22">
        <f t="shared" si="52"/>
        <v>4000.2654299999995</v>
      </c>
    </row>
    <row r="171" spans="1:12" ht="16.5">
      <c r="A171" s="48" t="s">
        <v>105</v>
      </c>
      <c r="B171" s="23" t="s">
        <v>21</v>
      </c>
      <c r="C171" s="16" t="s">
        <v>8534</v>
      </c>
      <c r="D171" s="17" t="s">
        <v>8535</v>
      </c>
      <c r="E171" s="18" t="s">
        <v>24</v>
      </c>
      <c r="F171" s="19">
        <v>1</v>
      </c>
      <c r="G171" s="20">
        <f>1232.17*1.2203</f>
        <v>1503.6170509999999</v>
      </c>
      <c r="H171" s="21">
        <f t="shared" si="49"/>
        <v>1503.6170509999999</v>
      </c>
      <c r="I171" s="20">
        <f>108.6*1.2203</f>
        <v>132.52457999999999</v>
      </c>
      <c r="J171" s="21">
        <f t="shared" si="50"/>
        <v>132.52457999999999</v>
      </c>
      <c r="K171" s="20">
        <f t="shared" si="51"/>
        <v>1636.141631</v>
      </c>
      <c r="L171" s="22">
        <f t="shared" si="52"/>
        <v>1636.141631</v>
      </c>
    </row>
    <row r="172" spans="1:12" ht="16.5">
      <c r="A172" s="48" t="s">
        <v>106</v>
      </c>
      <c r="B172" s="23" t="s">
        <v>16</v>
      </c>
      <c r="C172" s="16" t="s">
        <v>107</v>
      </c>
      <c r="D172" s="17" t="s">
        <v>108</v>
      </c>
      <c r="E172" s="18" t="s">
        <v>31</v>
      </c>
      <c r="F172" s="19">
        <v>155</v>
      </c>
      <c r="G172" s="20">
        <f>(VLOOKUP(C172,Planilha7!A29:F4129,4,0)*1.2203)</f>
        <v>11.629458999999999</v>
      </c>
      <c r="H172" s="21">
        <f t="shared" si="49"/>
        <v>1802.5661449999998</v>
      </c>
      <c r="I172" s="20">
        <f>(VLOOKUP(C172,Planilha7!A166:F4266,5,0)*1.2203)</f>
        <v>30.739357000000002</v>
      </c>
      <c r="J172" s="21">
        <f t="shared" si="50"/>
        <v>4764.6003350000001</v>
      </c>
      <c r="K172" s="20">
        <f t="shared" si="51"/>
        <v>42.368816000000002</v>
      </c>
      <c r="L172" s="22">
        <f t="shared" si="52"/>
        <v>6567.1664800000008</v>
      </c>
    </row>
    <row r="173" spans="1:12" ht="16.5">
      <c r="A173" s="48" t="s">
        <v>109</v>
      </c>
      <c r="B173" s="23" t="s">
        <v>16</v>
      </c>
      <c r="C173" s="16" t="s">
        <v>188</v>
      </c>
      <c r="D173" s="17" t="s">
        <v>189</v>
      </c>
      <c r="E173" s="18" t="s">
        <v>112</v>
      </c>
      <c r="F173" s="19">
        <v>93</v>
      </c>
      <c r="G173" s="20">
        <f>(VLOOKUP(C173,Planilha7!A30:F4130,4,0)*1.2203)</f>
        <v>237.06768099999999</v>
      </c>
      <c r="H173" s="21">
        <f t="shared" si="49"/>
        <v>22047.294332999998</v>
      </c>
      <c r="I173" s="20">
        <f>(VLOOKUP(C173,Planilha7!A167:F4267,5,0)*1.2203)</f>
        <v>25.626300000000001</v>
      </c>
      <c r="J173" s="21">
        <f t="shared" si="50"/>
        <v>2383.2458999999999</v>
      </c>
      <c r="K173" s="20">
        <f t="shared" si="51"/>
        <v>262.69398100000001</v>
      </c>
      <c r="L173" s="22">
        <f t="shared" si="52"/>
        <v>24430.540233</v>
      </c>
    </row>
    <row r="174" spans="1:12" ht="16.5">
      <c r="A174" s="48" t="s">
        <v>113</v>
      </c>
      <c r="B174" s="23" t="s">
        <v>16</v>
      </c>
      <c r="C174" s="16" t="s">
        <v>114</v>
      </c>
      <c r="D174" s="17" t="s">
        <v>115</v>
      </c>
      <c r="E174" s="18" t="s">
        <v>31</v>
      </c>
      <c r="F174" s="19">
        <v>310</v>
      </c>
      <c r="G174" s="20">
        <f>(VLOOKUP(C174,Planilha7!A31:F4131,4,0)*1.2203)</f>
        <v>3.0995619999999997</v>
      </c>
      <c r="H174" s="21">
        <f t="shared" si="49"/>
        <v>960.86421999999993</v>
      </c>
      <c r="I174" s="20">
        <f>(VLOOKUP(C174,Planilha7!A168:F4268,5,0)*1.2203)</f>
        <v>2.0501039999999997</v>
      </c>
      <c r="J174" s="21">
        <f t="shared" si="50"/>
        <v>635.53223999999989</v>
      </c>
      <c r="K174" s="20">
        <f t="shared" si="51"/>
        <v>5.1496659999999999</v>
      </c>
      <c r="L174" s="22">
        <f t="shared" si="52"/>
        <v>1596.3964599999999</v>
      </c>
    </row>
    <row r="175" spans="1:12" ht="16.5">
      <c r="A175" s="48" t="s">
        <v>116</v>
      </c>
      <c r="B175" s="23" t="s">
        <v>16</v>
      </c>
      <c r="C175" s="16" t="s">
        <v>117</v>
      </c>
      <c r="D175" s="17" t="s">
        <v>118</v>
      </c>
      <c r="E175" s="18" t="s">
        <v>112</v>
      </c>
      <c r="F175" s="19">
        <v>31</v>
      </c>
      <c r="G175" s="20">
        <f>(VLOOKUP(C175,Planilha7!A32:F4132,4,0)*1.2203)</f>
        <v>13.716172</v>
      </c>
      <c r="H175" s="21">
        <f t="shared" si="49"/>
        <v>425.20133199999998</v>
      </c>
      <c r="I175" s="20">
        <f>(VLOOKUP(C175,Planilha7!A169:F4269,5,0)*1.2203)</f>
        <v>15.375779999999999</v>
      </c>
      <c r="J175" s="21">
        <f t="shared" si="50"/>
        <v>476.64917999999994</v>
      </c>
      <c r="K175" s="20">
        <f t="shared" si="51"/>
        <v>29.091951999999999</v>
      </c>
      <c r="L175" s="22">
        <f t="shared" si="52"/>
        <v>901.85051199999998</v>
      </c>
    </row>
    <row r="176" spans="1:12" ht="16.5">
      <c r="A176" s="48" t="s">
        <v>119</v>
      </c>
      <c r="B176" s="23" t="s">
        <v>16</v>
      </c>
      <c r="C176" s="16" t="s">
        <v>120</v>
      </c>
      <c r="D176" s="17" t="s">
        <v>121</v>
      </c>
      <c r="E176" s="18" t="s">
        <v>24</v>
      </c>
      <c r="F176" s="19">
        <v>11</v>
      </c>
      <c r="G176" s="20">
        <f>(VLOOKUP(C176,Planilha7!A33:F4133,4,0)*1.2203)</f>
        <v>14.765629999999998</v>
      </c>
      <c r="H176" s="21">
        <f t="shared" si="49"/>
        <v>162.42192999999997</v>
      </c>
      <c r="I176" s="20">
        <f>(VLOOKUP(C176,Planilha7!A170:F4270,5,0)*1.2203)</f>
        <v>10.25052</v>
      </c>
      <c r="J176" s="21">
        <f t="shared" si="50"/>
        <v>112.75572</v>
      </c>
      <c r="K176" s="20">
        <f t="shared" si="51"/>
        <v>25.016149999999996</v>
      </c>
      <c r="L176" s="22">
        <f t="shared" si="52"/>
        <v>275.17764999999997</v>
      </c>
    </row>
    <row r="177" spans="1:12" ht="16.5">
      <c r="A177" s="49" t="s">
        <v>122</v>
      </c>
      <c r="B177" s="61" t="s">
        <v>16</v>
      </c>
      <c r="C177" s="41" t="s">
        <v>123</v>
      </c>
      <c r="D177" s="17" t="s">
        <v>124</v>
      </c>
      <c r="E177" s="18" t="s">
        <v>31</v>
      </c>
      <c r="F177" s="42">
        <v>1242.23</v>
      </c>
      <c r="G177" s="20">
        <f>(VLOOKUP(C177,Planilha7!A34:F4134,4,0)*1.2203)</f>
        <v>6.7970709999999999</v>
      </c>
      <c r="H177" s="21">
        <f t="shared" si="49"/>
        <v>8443.5255083299999</v>
      </c>
      <c r="I177" s="20">
        <f>(VLOOKUP(C177,Planilha7!A171:F4271,5,0)*1.2203)</f>
        <v>6.1503119999999996</v>
      </c>
      <c r="J177" s="21">
        <f t="shared" si="50"/>
        <v>7640.1020757599999</v>
      </c>
      <c r="K177" s="20">
        <f t="shared" si="51"/>
        <v>12.947382999999999</v>
      </c>
      <c r="L177" s="22">
        <f t="shared" si="52"/>
        <v>16083.627584089998</v>
      </c>
    </row>
    <row r="178" spans="1:12" ht="16.5">
      <c r="A178" s="48" t="s">
        <v>125</v>
      </c>
      <c r="B178" s="23" t="s">
        <v>16</v>
      </c>
      <c r="C178" s="16" t="s">
        <v>126</v>
      </c>
      <c r="D178" s="17" t="s">
        <v>127</v>
      </c>
      <c r="E178" s="18" t="s">
        <v>31</v>
      </c>
      <c r="F178" s="19">
        <v>238.12</v>
      </c>
      <c r="G178" s="20">
        <f>(VLOOKUP(C178,Planilha7!A35:F4135,4,0)*1.2203)</f>
        <v>12.068766999999999</v>
      </c>
      <c r="H178" s="21">
        <f t="shared" si="49"/>
        <v>2873.8147980399999</v>
      </c>
      <c r="I178" s="20">
        <f>(VLOOKUP(C178,Planilha7!A172:F4272,5,0)*1.2203)</f>
        <v>30.739357000000002</v>
      </c>
      <c r="J178" s="21">
        <f t="shared" si="50"/>
        <v>7319.6556888400009</v>
      </c>
      <c r="K178" s="20">
        <f t="shared" si="51"/>
        <v>42.808123999999999</v>
      </c>
      <c r="L178" s="22">
        <f t="shared" si="52"/>
        <v>10193.47048688</v>
      </c>
    </row>
    <row r="179" spans="1:12" ht="16.5">
      <c r="A179" s="48" t="s">
        <v>128</v>
      </c>
      <c r="B179" s="23" t="s">
        <v>16</v>
      </c>
      <c r="C179" s="16" t="s">
        <v>129</v>
      </c>
      <c r="D179" s="17" t="s">
        <v>130</v>
      </c>
      <c r="E179" s="18" t="s">
        <v>31</v>
      </c>
      <c r="F179" s="19">
        <v>10.8</v>
      </c>
      <c r="G179" s="20">
        <f>(VLOOKUP(C179,Planilha7!A36:F4136,4,0)*1.2203)</f>
        <v>14.948675</v>
      </c>
      <c r="H179" s="21">
        <f t="shared" si="49"/>
        <v>161.44569000000001</v>
      </c>
      <c r="I179" s="20">
        <f>(VLOOKUP(C179,Planilha7!A173:F4273,5,0)*1.2203)</f>
        <v>35.876819999999995</v>
      </c>
      <c r="J179" s="21">
        <f t="shared" si="50"/>
        <v>387.46965599999999</v>
      </c>
      <c r="K179" s="20">
        <f t="shared" si="51"/>
        <v>50.825494999999997</v>
      </c>
      <c r="L179" s="22">
        <f t="shared" si="52"/>
        <v>548.915346</v>
      </c>
    </row>
    <row r="180" spans="1:12" ht="16.5">
      <c r="A180" s="48" t="s">
        <v>131</v>
      </c>
      <c r="B180" s="23" t="s">
        <v>16</v>
      </c>
      <c r="C180" s="16" t="s">
        <v>132</v>
      </c>
      <c r="D180" s="17" t="s">
        <v>133</v>
      </c>
      <c r="E180" s="18" t="s">
        <v>112</v>
      </c>
      <c r="F180" s="19">
        <v>12</v>
      </c>
      <c r="G180" s="20">
        <f>(VLOOKUP(C180,Planilha7!A37:F4137,4,0)*1.2203)</f>
        <v>24.491420999999999</v>
      </c>
      <c r="H180" s="21">
        <f t="shared" si="49"/>
        <v>293.89705199999997</v>
      </c>
      <c r="I180" s="20">
        <f>(VLOOKUP(C180,Planilha7!A174:F4274,5,0)*1.2203)</f>
        <v>25.626300000000001</v>
      </c>
      <c r="J180" s="21">
        <f t="shared" si="50"/>
        <v>307.51560000000001</v>
      </c>
      <c r="K180" s="20">
        <f t="shared" si="51"/>
        <v>50.117721000000003</v>
      </c>
      <c r="L180" s="22">
        <f t="shared" si="52"/>
        <v>601.41265199999998</v>
      </c>
    </row>
    <row r="181" spans="1:12" ht="16.5">
      <c r="A181" s="24"/>
      <c r="B181" s="25"/>
      <c r="C181" s="25"/>
      <c r="D181" s="26"/>
      <c r="E181" s="26"/>
      <c r="F181" s="26"/>
      <c r="G181" s="26"/>
      <c r="H181" s="26"/>
      <c r="I181" s="20"/>
      <c r="J181" s="26"/>
      <c r="K181" s="26"/>
      <c r="L181" s="26"/>
    </row>
    <row r="182" spans="1:12" ht="16.5">
      <c r="A182" s="34" t="s">
        <v>134</v>
      </c>
      <c r="B182" s="35"/>
      <c r="C182" s="35"/>
      <c r="D182" s="36" t="s">
        <v>135</v>
      </c>
      <c r="E182" s="35"/>
      <c r="F182" s="37"/>
      <c r="G182" s="38"/>
      <c r="H182" s="39">
        <f>SUM(H183:H188)</f>
        <v>14098.906891999999</v>
      </c>
      <c r="I182" s="38"/>
      <c r="J182" s="39">
        <f>SUM(J183:J188)</f>
        <v>2156.5141599999997</v>
      </c>
      <c r="K182" s="39"/>
      <c r="L182" s="40">
        <f>SUM(L183:L188)</f>
        <v>16255.421051999998</v>
      </c>
    </row>
    <row r="183" spans="1:12" ht="16.5">
      <c r="A183" s="48" t="s">
        <v>136</v>
      </c>
      <c r="B183" s="61" t="s">
        <v>16</v>
      </c>
      <c r="C183" s="16" t="s">
        <v>137</v>
      </c>
      <c r="D183" s="17" t="s">
        <v>138</v>
      </c>
      <c r="E183" s="18" t="s">
        <v>24</v>
      </c>
      <c r="F183" s="19">
        <v>8</v>
      </c>
      <c r="G183" s="20">
        <f>(VLOOKUP(C183,Planilha7!A23:F4123,4,0)*1.2203)</f>
        <v>261.339448</v>
      </c>
      <c r="H183" s="21">
        <f>F183*G183</f>
        <v>2090.715584</v>
      </c>
      <c r="I183" s="20">
        <f>(VLOOKUP(C183,Planilha7!A177:F4277,5,0)*1.2203)</f>
        <v>21.562701000000001</v>
      </c>
      <c r="J183" s="21">
        <f>F183*I183</f>
        <v>172.501608</v>
      </c>
      <c r="K183" s="20">
        <f>G183+I183</f>
        <v>282.90214900000001</v>
      </c>
      <c r="L183" s="21">
        <f>F183*K183</f>
        <v>2263.2171920000001</v>
      </c>
    </row>
    <row r="184" spans="1:12" ht="16.5">
      <c r="A184" s="48" t="s">
        <v>139</v>
      </c>
      <c r="B184" s="23" t="s">
        <v>16</v>
      </c>
      <c r="C184" s="16" t="s">
        <v>140</v>
      </c>
      <c r="D184" s="17" t="s">
        <v>141</v>
      </c>
      <c r="E184" s="18" t="s">
        <v>24</v>
      </c>
      <c r="F184" s="19">
        <v>3</v>
      </c>
      <c r="G184" s="20">
        <f>(VLOOKUP(C184,Planilha7!A24:F4124,4,0)*1.2203)</f>
        <v>196.419488</v>
      </c>
      <c r="H184" s="21">
        <f t="shared" ref="H184:H188" si="53">F184*G184</f>
        <v>589.258464</v>
      </c>
      <c r="I184" s="20">
        <f>(VLOOKUP(C184,Planilha7!A178:F4278,5,0)*1.2203)</f>
        <v>21.562701000000001</v>
      </c>
      <c r="J184" s="21">
        <f t="shared" ref="J184:J188" si="54">F184*I184</f>
        <v>64.688102999999998</v>
      </c>
      <c r="K184" s="20">
        <f t="shared" ref="K184:K188" si="55">G184+I184</f>
        <v>217.98218900000001</v>
      </c>
      <c r="L184" s="21">
        <f t="shared" ref="L184:L188" si="56">F184*K184</f>
        <v>653.94656699999996</v>
      </c>
    </row>
    <row r="185" spans="1:12" ht="52.5" customHeight="1">
      <c r="A185" s="49" t="s">
        <v>142</v>
      </c>
      <c r="B185" s="23" t="s">
        <v>16</v>
      </c>
      <c r="C185" s="16" t="s">
        <v>143</v>
      </c>
      <c r="D185" s="17" t="s">
        <v>144</v>
      </c>
      <c r="E185" s="18" t="s">
        <v>145</v>
      </c>
      <c r="F185" s="19">
        <v>1</v>
      </c>
      <c r="G185" s="20">
        <f>(VLOOKUP(C185,Planilha7!A25:F4125,4,0)*1.2203)</f>
        <v>11.568444</v>
      </c>
      <c r="H185" s="21">
        <f t="shared" si="53"/>
        <v>11.568444</v>
      </c>
      <c r="I185" s="20">
        <f>(VLOOKUP(C185,Planilha7!A179:F4279,5,0)*1.2203)</f>
        <v>0</v>
      </c>
      <c r="J185" s="21">
        <f t="shared" si="54"/>
        <v>0</v>
      </c>
      <c r="K185" s="20">
        <f t="shared" si="55"/>
        <v>11.568444</v>
      </c>
      <c r="L185" s="21">
        <f t="shared" si="56"/>
        <v>11.568444</v>
      </c>
    </row>
    <row r="186" spans="1:12" ht="16.5">
      <c r="A186" s="48" t="s">
        <v>146</v>
      </c>
      <c r="B186" s="23" t="s">
        <v>16</v>
      </c>
      <c r="C186" s="16" t="s">
        <v>147</v>
      </c>
      <c r="D186" s="17" t="s">
        <v>148</v>
      </c>
      <c r="E186" s="18" t="s">
        <v>149</v>
      </c>
      <c r="F186" s="19">
        <v>1</v>
      </c>
      <c r="G186" s="20">
        <f>(VLOOKUP(C186,Planilha7!A26:F4126,4,0)*1.2203)</f>
        <v>3.8805540000000001</v>
      </c>
      <c r="H186" s="21">
        <f t="shared" si="53"/>
        <v>3.8805540000000001</v>
      </c>
      <c r="I186" s="20">
        <f>(VLOOKUP(C186,Planilha7!A180:F4280,5,0)*1.2203)</f>
        <v>0</v>
      </c>
      <c r="J186" s="21">
        <f t="shared" si="54"/>
        <v>0</v>
      </c>
      <c r="K186" s="20">
        <f t="shared" si="55"/>
        <v>3.8805540000000001</v>
      </c>
      <c r="L186" s="21">
        <f t="shared" si="56"/>
        <v>3.8805540000000001</v>
      </c>
    </row>
    <row r="187" spans="1:12" ht="33">
      <c r="A187" s="48" t="s">
        <v>150</v>
      </c>
      <c r="B187" s="23" t="s">
        <v>16</v>
      </c>
      <c r="C187" s="41" t="s">
        <v>151</v>
      </c>
      <c r="D187" s="17" t="s">
        <v>152</v>
      </c>
      <c r="E187" s="18" t="s">
        <v>24</v>
      </c>
      <c r="F187" s="42">
        <v>61</v>
      </c>
      <c r="G187" s="20">
        <f>(VLOOKUP(C187,Planilha7!A27:F4127,4,0)*1.2203)</f>
        <v>7.4560329999999997</v>
      </c>
      <c r="H187" s="21">
        <f t="shared" si="53"/>
        <v>454.81801300000001</v>
      </c>
      <c r="I187" s="20">
        <f>(VLOOKUP(C187,Planilha7!A181:F4281,5,0)*1.2203)</f>
        <v>6.5774169999999996</v>
      </c>
      <c r="J187" s="21">
        <f t="shared" si="54"/>
        <v>401.22243699999996</v>
      </c>
      <c r="K187" s="20">
        <f t="shared" si="55"/>
        <v>14.033449999999998</v>
      </c>
      <c r="L187" s="21">
        <f t="shared" si="56"/>
        <v>856.04044999999985</v>
      </c>
    </row>
    <row r="188" spans="1:12" ht="33">
      <c r="A188" s="48" t="s">
        <v>153</v>
      </c>
      <c r="B188" s="23" t="s">
        <v>16</v>
      </c>
      <c r="C188" s="16" t="s">
        <v>154</v>
      </c>
      <c r="D188" s="17" t="s">
        <v>155</v>
      </c>
      <c r="E188" s="18" t="s">
        <v>112</v>
      </c>
      <c r="F188" s="19">
        <v>7</v>
      </c>
      <c r="G188" s="20">
        <f>(VLOOKUP(C188,Planilha7!A28:F4128,4,0)*1.2203)</f>
        <v>1564.0951189999998</v>
      </c>
      <c r="H188" s="21">
        <f t="shared" si="53"/>
        <v>10948.665832999999</v>
      </c>
      <c r="I188" s="20">
        <f>(VLOOKUP(C188,Planilha7!A182:F4282,5,0)*1.2203)</f>
        <v>216.87171599999999</v>
      </c>
      <c r="J188" s="21">
        <f t="shared" si="54"/>
        <v>1518.1020119999998</v>
      </c>
      <c r="K188" s="20">
        <f t="shared" si="55"/>
        <v>1780.9668349999997</v>
      </c>
      <c r="L188" s="21">
        <f t="shared" si="56"/>
        <v>12466.767844999998</v>
      </c>
    </row>
    <row r="189" spans="1:12" ht="16.5">
      <c r="A189" s="27" t="s">
        <v>156</v>
      </c>
      <c r="B189" s="28"/>
      <c r="C189" s="28"/>
      <c r="D189" s="29" t="s">
        <v>157</v>
      </c>
      <c r="E189" s="28"/>
      <c r="F189" s="30"/>
      <c r="G189" s="31"/>
      <c r="H189" s="32">
        <f>SUM(H190:H199)</f>
        <v>24531.831136875997</v>
      </c>
      <c r="I189" s="31"/>
      <c r="J189" s="32">
        <f>SUM(J190:J199)</f>
        <v>6003.89684983805</v>
      </c>
      <c r="K189" s="32"/>
      <c r="L189" s="33">
        <f>SUM(L190:L199)</f>
        <v>30535.727986714053</v>
      </c>
    </row>
    <row r="190" spans="1:12" ht="16.5">
      <c r="A190" s="48" t="s">
        <v>158</v>
      </c>
      <c r="B190" s="23" t="s">
        <v>16</v>
      </c>
      <c r="C190" s="16" t="s">
        <v>159</v>
      </c>
      <c r="D190" s="17" t="s">
        <v>160</v>
      </c>
      <c r="E190" s="18" t="s">
        <v>44</v>
      </c>
      <c r="F190" s="19">
        <v>44.7416060031833</v>
      </c>
      <c r="G190" s="20">
        <f>(VLOOKUP(C190,Planilha7!A23:F4123,4,0)*1.2203)</f>
        <v>0</v>
      </c>
      <c r="H190" s="21">
        <f>F190*G190</f>
        <v>0</v>
      </c>
      <c r="I190" s="20">
        <f>(VLOOKUP(C190,Planilha7!A184:F4284,5,0)*1.2203)</f>
        <v>19.073288999999999</v>
      </c>
      <c r="J190" s="21">
        <f>F190*I190</f>
        <v>853.36958162284998</v>
      </c>
      <c r="K190" s="20">
        <f>G190+I190</f>
        <v>19.073288999999999</v>
      </c>
      <c r="L190" s="22">
        <f>F190*K190</f>
        <v>853.36958162284998</v>
      </c>
    </row>
    <row r="191" spans="1:12" ht="16.5">
      <c r="A191" s="48" t="s">
        <v>161</v>
      </c>
      <c r="B191" s="23" t="s">
        <v>16</v>
      </c>
      <c r="C191" s="16" t="s">
        <v>192</v>
      </c>
      <c r="D191" s="17" t="s">
        <v>193</v>
      </c>
      <c r="E191" s="18" t="s">
        <v>44</v>
      </c>
      <c r="F191" s="19">
        <v>4.5167999999999999</v>
      </c>
      <c r="G191" s="20">
        <f>(VLOOKUP(C191,Planilha7!A24:F4124,4,0)*1.2203)</f>
        <v>311.969695</v>
      </c>
      <c r="H191" s="21">
        <f t="shared" ref="H191:H199" si="57">F191*G191</f>
        <v>1409.1047183759999</v>
      </c>
      <c r="I191" s="20">
        <f>(VLOOKUP(C191,Planilha7!A185:F4285,5,0)*1.2203)</f>
        <v>51.106164</v>
      </c>
      <c r="J191" s="21">
        <f t="shared" ref="J191:J199" si="58">F191*I191</f>
        <v>230.83632155519999</v>
      </c>
      <c r="K191" s="20">
        <f t="shared" ref="K191:K199" si="59">G191+I191</f>
        <v>363.07585899999998</v>
      </c>
      <c r="L191" s="22">
        <f t="shared" ref="L191:L199" si="60">F191*K191</f>
        <v>1639.9410399311998</v>
      </c>
    </row>
    <row r="192" spans="1:12" ht="16.5">
      <c r="A192" s="48" t="s">
        <v>164</v>
      </c>
      <c r="B192" s="23" t="s">
        <v>16</v>
      </c>
      <c r="C192" s="16" t="s">
        <v>165</v>
      </c>
      <c r="D192" s="17" t="s">
        <v>166</v>
      </c>
      <c r="E192" s="18" t="s">
        <v>19</v>
      </c>
      <c r="F192" s="19">
        <v>2.52</v>
      </c>
      <c r="G192" s="20">
        <f>(VLOOKUP(C192,Planilha7!A25:F4125,4,0)*1.2203)</f>
        <v>0</v>
      </c>
      <c r="H192" s="21">
        <f t="shared" si="57"/>
        <v>0</v>
      </c>
      <c r="I192" s="20">
        <f>(VLOOKUP(C192,Planilha7!A186:F4286,5,0)*1.2203)</f>
        <v>45.285332999999994</v>
      </c>
      <c r="J192" s="21">
        <f t="shared" si="58"/>
        <v>114.11903915999999</v>
      </c>
      <c r="K192" s="20">
        <f t="shared" si="59"/>
        <v>45.285332999999994</v>
      </c>
      <c r="L192" s="22">
        <f t="shared" si="60"/>
        <v>114.11903915999999</v>
      </c>
    </row>
    <row r="193" spans="1:14" ht="16.5">
      <c r="A193" s="48" t="s">
        <v>167</v>
      </c>
      <c r="B193" s="23" t="s">
        <v>21</v>
      </c>
      <c r="C193" s="16" t="s">
        <v>214</v>
      </c>
      <c r="D193" s="17" t="s">
        <v>215</v>
      </c>
      <c r="E193" s="18" t="s">
        <v>216</v>
      </c>
      <c r="F193" s="19">
        <v>12</v>
      </c>
      <c r="G193" s="20">
        <f>671.23*1.2203</f>
        <v>819.10196899999994</v>
      </c>
      <c r="H193" s="21">
        <f t="shared" si="57"/>
        <v>9829.2236279999997</v>
      </c>
      <c r="I193" s="20">
        <f>34.58*1.2203</f>
        <v>42.197973999999995</v>
      </c>
      <c r="J193" s="21">
        <f t="shared" si="58"/>
        <v>506.37568799999997</v>
      </c>
      <c r="K193" s="20">
        <f t="shared" si="59"/>
        <v>861.29994299999998</v>
      </c>
      <c r="L193" s="22">
        <f t="shared" si="60"/>
        <v>10335.599316</v>
      </c>
    </row>
    <row r="194" spans="1:14" ht="16.5">
      <c r="A194" s="48" t="s">
        <v>170</v>
      </c>
      <c r="B194" s="23" t="s">
        <v>16</v>
      </c>
      <c r="C194" s="16" t="s">
        <v>217</v>
      </c>
      <c r="D194" s="17" t="s">
        <v>218</v>
      </c>
      <c r="E194" s="18" t="s">
        <v>19</v>
      </c>
      <c r="F194" s="19">
        <v>3.78</v>
      </c>
      <c r="G194" s="20">
        <f>(VLOOKUP(C194,Planilha7!A27:F4127,4,0)*1.2203)</f>
        <v>1252.1864390000001</v>
      </c>
      <c r="H194" s="21">
        <f t="shared" si="57"/>
        <v>4733.2647394200003</v>
      </c>
      <c r="I194" s="20">
        <f>(VLOOKUP(C194,Planilha7!A188:F4288,5,0)*1.2203)</f>
        <v>86.165382999999991</v>
      </c>
      <c r="J194" s="21">
        <f t="shared" si="58"/>
        <v>325.70514773999997</v>
      </c>
      <c r="K194" s="20">
        <f t="shared" si="59"/>
        <v>1338.3518220000001</v>
      </c>
      <c r="L194" s="22">
        <f t="shared" si="60"/>
        <v>5058.9698871600003</v>
      </c>
    </row>
    <row r="195" spans="1:14" ht="16.5">
      <c r="A195" s="48" t="s">
        <v>200</v>
      </c>
      <c r="B195" s="23" t="s">
        <v>16</v>
      </c>
      <c r="C195" s="16" t="s">
        <v>190</v>
      </c>
      <c r="D195" s="17" t="s">
        <v>191</v>
      </c>
      <c r="E195" s="18" t="s">
        <v>19</v>
      </c>
      <c r="F195" s="19">
        <v>6.72</v>
      </c>
      <c r="G195" s="20">
        <f>(VLOOKUP(C195,Planilha7!A28:F4128,4,0)*1.2203)</f>
        <v>1235.1022389999998</v>
      </c>
      <c r="H195" s="21">
        <f t="shared" si="57"/>
        <v>8299.887046079999</v>
      </c>
      <c r="I195" s="20">
        <f>(VLOOKUP(C195,Planilha7!A189:F4289,5,0)*1.2203)</f>
        <v>86.165382999999991</v>
      </c>
      <c r="J195" s="21">
        <f t="shared" si="58"/>
        <v>579.03137375999995</v>
      </c>
      <c r="K195" s="20">
        <f t="shared" si="59"/>
        <v>1321.2676219999998</v>
      </c>
      <c r="L195" s="22">
        <f t="shared" si="60"/>
        <v>8878.918419839998</v>
      </c>
    </row>
    <row r="196" spans="1:14" ht="16.5">
      <c r="A196" s="48" t="s">
        <v>201</v>
      </c>
      <c r="B196" s="23" t="s">
        <v>21</v>
      </c>
      <c r="C196" s="16" t="s">
        <v>194</v>
      </c>
      <c r="D196" s="17" t="s">
        <v>195</v>
      </c>
      <c r="E196" s="18" t="s">
        <v>24</v>
      </c>
      <c r="F196" s="19">
        <v>2</v>
      </c>
      <c r="G196" s="20">
        <f>41.97*1.2203</f>
        <v>51.215990999999995</v>
      </c>
      <c r="H196" s="21">
        <f t="shared" si="57"/>
        <v>102.43198199999999</v>
      </c>
      <c r="I196" s="20">
        <f>1.29*1.2203</f>
        <v>1.574187</v>
      </c>
      <c r="J196" s="21">
        <f t="shared" si="58"/>
        <v>3.148374</v>
      </c>
      <c r="K196" s="20">
        <f t="shared" si="59"/>
        <v>52.790177999999997</v>
      </c>
      <c r="L196" s="22">
        <f t="shared" si="60"/>
        <v>105.58035599999999</v>
      </c>
    </row>
    <row r="197" spans="1:14" ht="16.5">
      <c r="A197" s="48" t="s">
        <v>219</v>
      </c>
      <c r="B197" s="23" t="s">
        <v>21</v>
      </c>
      <c r="C197" s="16" t="s">
        <v>196</v>
      </c>
      <c r="D197" s="17" t="s">
        <v>197</v>
      </c>
      <c r="E197" s="18" t="s">
        <v>24</v>
      </c>
      <c r="F197" s="19">
        <v>1</v>
      </c>
      <c r="G197" s="20">
        <f>38.87*1.2203</f>
        <v>47.433060999999995</v>
      </c>
      <c r="H197" s="21">
        <f t="shared" si="57"/>
        <v>47.433060999999995</v>
      </c>
      <c r="I197" s="20">
        <f t="shared" ref="I197:I198" si="61">1.29*1.2203</f>
        <v>1.574187</v>
      </c>
      <c r="J197" s="21">
        <f t="shared" si="58"/>
        <v>1.574187</v>
      </c>
      <c r="K197" s="20">
        <f t="shared" si="59"/>
        <v>49.007247999999997</v>
      </c>
      <c r="L197" s="22">
        <f t="shared" si="60"/>
        <v>49.007247999999997</v>
      </c>
    </row>
    <row r="198" spans="1:14" ht="16.5">
      <c r="A198" s="48" t="s">
        <v>220</v>
      </c>
      <c r="B198" s="23" t="s">
        <v>21</v>
      </c>
      <c r="C198" s="16" t="s">
        <v>198</v>
      </c>
      <c r="D198" s="17" t="s">
        <v>199</v>
      </c>
      <c r="E198" s="18" t="s">
        <v>24</v>
      </c>
      <c r="F198" s="19">
        <v>1</v>
      </c>
      <c r="G198" s="20">
        <f>90.54*1.2203</f>
        <v>110.485962</v>
      </c>
      <c r="H198" s="21">
        <f t="shared" si="57"/>
        <v>110.485962</v>
      </c>
      <c r="I198" s="20">
        <f t="shared" si="61"/>
        <v>1.574187</v>
      </c>
      <c r="J198" s="21">
        <f t="shared" si="58"/>
        <v>1.574187</v>
      </c>
      <c r="K198" s="20">
        <f t="shared" si="59"/>
        <v>112.060149</v>
      </c>
      <c r="L198" s="22">
        <f t="shared" si="60"/>
        <v>112.060149</v>
      </c>
    </row>
    <row r="199" spans="1:14" ht="34.5" customHeight="1">
      <c r="A199" s="49" t="s">
        <v>221</v>
      </c>
      <c r="B199" s="68" t="s">
        <v>21</v>
      </c>
      <c r="C199" s="16" t="s">
        <v>320</v>
      </c>
      <c r="D199" s="17" t="s">
        <v>321</v>
      </c>
      <c r="E199" s="18" t="s">
        <v>24</v>
      </c>
      <c r="F199" s="19">
        <v>15</v>
      </c>
      <c r="G199" s="20">
        <f>0*1.2203</f>
        <v>0</v>
      </c>
      <c r="H199" s="21">
        <f t="shared" si="57"/>
        <v>0</v>
      </c>
      <c r="I199" s="20">
        <f>185.1*1.2203</f>
        <v>225.87752999999998</v>
      </c>
      <c r="J199" s="21">
        <f t="shared" si="58"/>
        <v>3388.1629499999999</v>
      </c>
      <c r="K199" s="20">
        <f t="shared" si="59"/>
        <v>225.87752999999998</v>
      </c>
      <c r="L199" s="22">
        <f t="shared" si="60"/>
        <v>3388.1629499999999</v>
      </c>
    </row>
    <row r="200" spans="1:14" ht="17.25" thickBot="1">
      <c r="A200" s="43"/>
      <c r="B200" s="44"/>
      <c r="C200" s="44"/>
      <c r="D200" s="45"/>
      <c r="E200" s="45"/>
      <c r="F200" s="46"/>
      <c r="G200" s="47"/>
      <c r="H200" s="47"/>
      <c r="I200" s="20"/>
      <c r="J200" s="47"/>
      <c r="K200" s="47"/>
      <c r="L200" s="47"/>
    </row>
    <row r="201" spans="1:14" ht="18">
      <c r="A201" s="197" t="s">
        <v>171</v>
      </c>
      <c r="B201" s="197"/>
      <c r="C201" s="197"/>
      <c r="D201" s="197"/>
      <c r="E201" s="197"/>
      <c r="F201" s="197"/>
      <c r="G201" s="188">
        <f>SUM(H137+H150+H189)</f>
        <v>205672.06352229201</v>
      </c>
      <c r="H201" s="188"/>
      <c r="I201" s="188">
        <f>SUM(J137+J150+J189)</f>
        <v>83421.035690396049</v>
      </c>
      <c r="J201" s="188"/>
      <c r="K201" s="198">
        <f>ROUND(L189+L150+L137,2)</f>
        <v>289093.09999999998</v>
      </c>
      <c r="L201" s="198"/>
      <c r="M201" s="168">
        <f>I201+G201</f>
        <v>289093.09921268804</v>
      </c>
      <c r="N201" s="168"/>
    </row>
    <row r="202" spans="1:14">
      <c r="A202" s="206"/>
      <c r="B202" s="206"/>
      <c r="C202" s="206"/>
      <c r="D202" s="206"/>
      <c r="E202" s="206"/>
      <c r="F202" s="206"/>
      <c r="G202" s="206"/>
      <c r="H202" s="206"/>
      <c r="I202" s="206" t="e">
        <f>VLOOKUP(C202,Planilha7!A196:F4296,5,0)</f>
        <v>#N/A</v>
      </c>
      <c r="J202" s="206"/>
      <c r="K202" s="206"/>
      <c r="L202" s="206"/>
      <c r="M202" s="168">
        <f>M201-K201</f>
        <v>-7.8731193207204342E-4</v>
      </c>
      <c r="N202" s="168"/>
    </row>
    <row r="203" spans="1:14" ht="15.75">
      <c r="A203" s="203" t="s">
        <v>222</v>
      </c>
      <c r="B203" s="203"/>
      <c r="C203" s="203"/>
      <c r="D203" s="203"/>
      <c r="E203" s="203"/>
      <c r="F203" s="203"/>
      <c r="G203" s="203"/>
      <c r="H203" s="203"/>
      <c r="I203" s="203" t="e">
        <f>VLOOKUP(C203,Planilha7!A197:F4297,5,0)</f>
        <v>#N/A</v>
      </c>
      <c r="J203" s="203"/>
      <c r="K203" s="203"/>
      <c r="L203" s="203"/>
    </row>
    <row r="204" spans="1:14" ht="16.5">
      <c r="A204" s="27" t="s">
        <v>13</v>
      </c>
      <c r="B204" s="28"/>
      <c r="C204" s="28"/>
      <c r="D204" s="29" t="s">
        <v>14</v>
      </c>
      <c r="E204" s="28"/>
      <c r="F204" s="30"/>
      <c r="G204" s="31"/>
      <c r="H204" s="32">
        <f>H205</f>
        <v>4315.7595954599992</v>
      </c>
      <c r="I204" s="31"/>
      <c r="J204" s="32">
        <f>J205</f>
        <v>2106.6613051149998</v>
      </c>
      <c r="K204" s="32"/>
      <c r="L204" s="33">
        <f>L205</f>
        <v>6422.420900574999</v>
      </c>
    </row>
    <row r="205" spans="1:14" ht="16.5">
      <c r="A205" s="34" t="s">
        <v>15</v>
      </c>
      <c r="B205" s="35"/>
      <c r="C205" s="35"/>
      <c r="D205" s="36" t="s">
        <v>173</v>
      </c>
      <c r="E205" s="35"/>
      <c r="F205" s="37"/>
      <c r="G205" s="38"/>
      <c r="H205" s="39">
        <f>SUM(H206:H215)</f>
        <v>4315.7595954599992</v>
      </c>
      <c r="I205" s="38"/>
      <c r="J205" s="39">
        <f>SUM(J206:J215)</f>
        <v>2106.6613051149998</v>
      </c>
      <c r="K205" s="39"/>
      <c r="L205" s="40">
        <f>SUM(L206:L215)</f>
        <v>6422.420900574999</v>
      </c>
    </row>
    <row r="206" spans="1:14" ht="16.5">
      <c r="A206" s="48" t="s">
        <v>174</v>
      </c>
      <c r="B206" s="23" t="s">
        <v>16</v>
      </c>
      <c r="C206" s="16" t="s">
        <v>17</v>
      </c>
      <c r="D206" s="17" t="s">
        <v>18</v>
      </c>
      <c r="E206" s="18" t="s">
        <v>19</v>
      </c>
      <c r="F206" s="19">
        <v>6</v>
      </c>
      <c r="G206" s="20">
        <f>(VLOOKUP(C206,Planilha7!A23:F4123,4,0)*1.2203)</f>
        <v>691.81247599999995</v>
      </c>
      <c r="H206" s="21">
        <f>F206*G206</f>
        <v>4150.8748559999995</v>
      </c>
      <c r="I206" s="20">
        <f>(VLOOKUP(C206,Planilha7!A200:F4300,5,0)*1.2203)</f>
        <v>93.853272999999987</v>
      </c>
      <c r="J206" s="21">
        <f>F206*I206</f>
        <v>563.1196379999999</v>
      </c>
      <c r="K206" s="20">
        <f>G206+I206</f>
        <v>785.66574899999989</v>
      </c>
      <c r="L206" s="21">
        <f>F206*K206</f>
        <v>4713.9944939999996</v>
      </c>
    </row>
    <row r="207" spans="1:14" ht="16.5">
      <c r="A207" s="48" t="s">
        <v>175</v>
      </c>
      <c r="B207" s="23" t="s">
        <v>16</v>
      </c>
      <c r="C207" s="16" t="s">
        <v>203</v>
      </c>
      <c r="D207" s="17" t="s">
        <v>204</v>
      </c>
      <c r="E207" s="18" t="s">
        <v>19</v>
      </c>
      <c r="F207" s="19">
        <v>1.92</v>
      </c>
      <c r="G207" s="20">
        <f>(VLOOKUP(C207,Planilha7!A24:F4124,4,0)*1.2203)</f>
        <v>49.251307999999995</v>
      </c>
      <c r="H207" s="21">
        <f t="shared" ref="H207:H215" si="62">F207*G207</f>
        <v>94.562511359999988</v>
      </c>
      <c r="I207" s="20">
        <f>(VLOOKUP(C207,Planilha7!A201:F4301,5,0)*1.2203)</f>
        <v>36.011052999999997</v>
      </c>
      <c r="J207" s="21">
        <f t="shared" ref="J207:J215" si="63">F207*I207</f>
        <v>69.141221759999993</v>
      </c>
      <c r="K207" s="20">
        <f t="shared" ref="K207:K215" si="64">G207+I207</f>
        <v>85.262360999999999</v>
      </c>
      <c r="L207" s="21">
        <f t="shared" ref="L207:L215" si="65">F207*K207</f>
        <v>163.70373311999998</v>
      </c>
    </row>
    <row r="208" spans="1:14" ht="16.5">
      <c r="A208" s="48" t="s">
        <v>176</v>
      </c>
      <c r="B208" s="23" t="s">
        <v>16</v>
      </c>
      <c r="C208" s="16" t="s">
        <v>39</v>
      </c>
      <c r="D208" s="17" t="s">
        <v>40</v>
      </c>
      <c r="E208" s="18" t="s">
        <v>19</v>
      </c>
      <c r="F208" s="19">
        <v>5.25</v>
      </c>
      <c r="G208" s="20">
        <f>(VLOOKUP(C208,Planilha7!A25:F4125,4,0)*1.2203)</f>
        <v>0</v>
      </c>
      <c r="H208" s="21">
        <f t="shared" si="62"/>
        <v>0</v>
      </c>
      <c r="I208" s="20">
        <f>(VLOOKUP(C208,Planilha7!A202:F4302,5,0)*1.2203)</f>
        <v>31.703393999999999</v>
      </c>
      <c r="J208" s="21">
        <f t="shared" si="63"/>
        <v>166.44281849999999</v>
      </c>
      <c r="K208" s="20">
        <f t="shared" si="64"/>
        <v>31.703393999999999</v>
      </c>
      <c r="L208" s="21">
        <f t="shared" si="65"/>
        <v>166.44281849999999</v>
      </c>
    </row>
    <row r="209" spans="1:12" ht="16.5">
      <c r="A209" s="48" t="s">
        <v>177</v>
      </c>
      <c r="B209" s="23" t="s">
        <v>16</v>
      </c>
      <c r="C209" s="16" t="s">
        <v>42</v>
      </c>
      <c r="D209" s="17" t="s">
        <v>43</v>
      </c>
      <c r="E209" s="18" t="s">
        <v>44</v>
      </c>
      <c r="F209" s="19">
        <v>0.25514999999999999</v>
      </c>
      <c r="G209" s="20">
        <f>(VLOOKUP(C209,Planilha7!A26:F4126,4,0)*1.2203)</f>
        <v>0</v>
      </c>
      <c r="H209" s="21">
        <f t="shared" si="62"/>
        <v>0</v>
      </c>
      <c r="I209" s="20">
        <f>(VLOOKUP(C209,Planilha7!A203:F4303,5,0)*1.2203)</f>
        <v>81.760099999999994</v>
      </c>
      <c r="J209" s="21">
        <f t="shared" si="63"/>
        <v>20.861089514999996</v>
      </c>
      <c r="K209" s="20">
        <f t="shared" si="64"/>
        <v>81.760099999999994</v>
      </c>
      <c r="L209" s="21">
        <f t="shared" si="65"/>
        <v>20.861089514999996</v>
      </c>
    </row>
    <row r="210" spans="1:12" ht="16.5">
      <c r="A210" s="48" t="s">
        <v>180</v>
      </c>
      <c r="B210" s="23" t="s">
        <v>16</v>
      </c>
      <c r="C210" s="16" t="s">
        <v>178</v>
      </c>
      <c r="D210" s="17" t="s">
        <v>179</v>
      </c>
      <c r="E210" s="18" t="s">
        <v>19</v>
      </c>
      <c r="F210" s="19">
        <v>5.18</v>
      </c>
      <c r="G210" s="20">
        <f>(VLOOKUP(C210,Planilha7!A27:F4127,4,0)*1.2203)</f>
        <v>0</v>
      </c>
      <c r="H210" s="21">
        <f t="shared" si="62"/>
        <v>0</v>
      </c>
      <c r="I210" s="20">
        <f>(VLOOKUP(C210,Planilha7!A204:F4304,5,0)*1.2203)</f>
        <v>4.3076589999999992</v>
      </c>
      <c r="J210" s="21">
        <f t="shared" si="63"/>
        <v>22.313673619999996</v>
      </c>
      <c r="K210" s="20">
        <f t="shared" si="64"/>
        <v>4.3076589999999992</v>
      </c>
      <c r="L210" s="21">
        <f t="shared" si="65"/>
        <v>22.313673619999996</v>
      </c>
    </row>
    <row r="211" spans="1:12" ht="16.5">
      <c r="A211" s="48" t="s">
        <v>181</v>
      </c>
      <c r="B211" s="23" t="s">
        <v>16</v>
      </c>
      <c r="C211" s="16" t="s">
        <v>205</v>
      </c>
      <c r="D211" s="17" t="s">
        <v>206</v>
      </c>
      <c r="E211" s="18" t="s">
        <v>24</v>
      </c>
      <c r="F211" s="19">
        <v>3</v>
      </c>
      <c r="G211" s="20">
        <f>(VLOOKUP(C211,Planilha7!A28:F4128,4,0)*1.2203)</f>
        <v>0</v>
      </c>
      <c r="H211" s="21">
        <f t="shared" si="62"/>
        <v>0</v>
      </c>
      <c r="I211" s="20">
        <f>(VLOOKUP(C211,Planilha7!A205:F4305,5,0)*1.2203)</f>
        <v>92.401115999999988</v>
      </c>
      <c r="J211" s="21">
        <f t="shared" si="63"/>
        <v>277.20334799999995</v>
      </c>
      <c r="K211" s="20">
        <f t="shared" si="64"/>
        <v>92.401115999999988</v>
      </c>
      <c r="L211" s="21">
        <f t="shared" si="65"/>
        <v>277.20334799999995</v>
      </c>
    </row>
    <row r="212" spans="1:12" ht="16.5">
      <c r="A212" s="48" t="s">
        <v>184</v>
      </c>
      <c r="B212" s="23" t="s">
        <v>16</v>
      </c>
      <c r="C212" s="16" t="s">
        <v>207</v>
      </c>
      <c r="D212" s="17" t="s">
        <v>208</v>
      </c>
      <c r="E212" s="18" t="s">
        <v>24</v>
      </c>
      <c r="F212" s="19">
        <v>1</v>
      </c>
      <c r="G212" s="20">
        <f>(VLOOKUP(C212,Planilha7!A29:F4129,4,0)*1.2203)</f>
        <v>0</v>
      </c>
      <c r="H212" s="21">
        <f t="shared" si="62"/>
        <v>0</v>
      </c>
      <c r="I212" s="20">
        <f>(VLOOKUP(C212,Planilha7!A206:F4306,5,0)*1.2203)</f>
        <v>97.440954999999988</v>
      </c>
      <c r="J212" s="21">
        <f t="shared" si="63"/>
        <v>97.440954999999988</v>
      </c>
      <c r="K212" s="20">
        <f t="shared" si="64"/>
        <v>97.440954999999988</v>
      </c>
      <c r="L212" s="21">
        <f t="shared" si="65"/>
        <v>97.440954999999988</v>
      </c>
    </row>
    <row r="213" spans="1:12" ht="16.5">
      <c r="A213" s="48" t="s">
        <v>223</v>
      </c>
      <c r="B213" s="23" t="s">
        <v>16</v>
      </c>
      <c r="C213" s="16" t="s">
        <v>46</v>
      </c>
      <c r="D213" s="17" t="s">
        <v>47</v>
      </c>
      <c r="E213" s="18" t="s">
        <v>44</v>
      </c>
      <c r="F213" s="19">
        <v>13.261200000000001</v>
      </c>
      <c r="G213" s="20">
        <f>(VLOOKUP(C213,Planilha7!A30:F4130,4,0)*1.2203)</f>
        <v>0</v>
      </c>
      <c r="H213" s="21">
        <f t="shared" si="62"/>
        <v>0</v>
      </c>
      <c r="I213" s="20">
        <f>(VLOOKUP(C213,Planilha7!A207:F4307,5,0)*1.2203)</f>
        <v>61.320074999999996</v>
      </c>
      <c r="J213" s="21">
        <f t="shared" si="63"/>
        <v>813.17777859</v>
      </c>
      <c r="K213" s="20">
        <f t="shared" si="64"/>
        <v>61.320074999999996</v>
      </c>
      <c r="L213" s="21">
        <f t="shared" si="65"/>
        <v>813.17777859</v>
      </c>
    </row>
    <row r="214" spans="1:12" ht="16.5">
      <c r="A214" s="48" t="s">
        <v>224</v>
      </c>
      <c r="B214" s="23" t="s">
        <v>16</v>
      </c>
      <c r="C214" s="16" t="s">
        <v>182</v>
      </c>
      <c r="D214" s="17" t="s">
        <v>183</v>
      </c>
      <c r="E214" s="18" t="s">
        <v>44</v>
      </c>
      <c r="F214" s="19">
        <v>0.31119999999999998</v>
      </c>
      <c r="G214" s="20">
        <f>(VLOOKUP(C214,Planilha7!A31:F4131,4,0)*1.2203)</f>
        <v>0</v>
      </c>
      <c r="H214" s="21">
        <f t="shared" si="62"/>
        <v>0</v>
      </c>
      <c r="I214" s="20">
        <f>(VLOOKUP(C214,Planilha7!A208:F4308,5,0)*1.2203)</f>
        <v>224.84027499999999</v>
      </c>
      <c r="J214" s="21">
        <f t="shared" si="63"/>
        <v>69.970293579999989</v>
      </c>
      <c r="K214" s="20">
        <f t="shared" si="64"/>
        <v>224.84027499999999</v>
      </c>
      <c r="L214" s="21">
        <f t="shared" si="65"/>
        <v>69.970293579999989</v>
      </c>
    </row>
    <row r="215" spans="1:12" ht="33">
      <c r="A215" s="48" t="s">
        <v>225</v>
      </c>
      <c r="B215" s="23" t="s">
        <v>16</v>
      </c>
      <c r="C215" s="16" t="s">
        <v>49</v>
      </c>
      <c r="D215" s="17" t="s">
        <v>50</v>
      </c>
      <c r="E215" s="18" t="s">
        <v>44</v>
      </c>
      <c r="F215" s="19">
        <v>0.56999999999999995</v>
      </c>
      <c r="G215" s="20">
        <f>(VLOOKUP(C215,Planilha7!A32:F4132,4,0)*1.2203)</f>
        <v>123.37232999999999</v>
      </c>
      <c r="H215" s="21">
        <f t="shared" si="62"/>
        <v>70.32222809999999</v>
      </c>
      <c r="I215" s="20">
        <f>(VLOOKUP(C215,Planilha7!A209:F4309,5,0)*1.2203)</f>
        <v>12.264015000000001</v>
      </c>
      <c r="J215" s="21">
        <f t="shared" si="63"/>
        <v>6.9904885499999994</v>
      </c>
      <c r="K215" s="20">
        <f t="shared" si="64"/>
        <v>135.63634500000001</v>
      </c>
      <c r="L215" s="21">
        <f t="shared" si="65"/>
        <v>77.312716649999999</v>
      </c>
    </row>
    <row r="216" spans="1:12" ht="16.5">
      <c r="A216" s="24"/>
      <c r="B216" s="25"/>
      <c r="C216" s="25"/>
      <c r="D216" s="26"/>
      <c r="E216" s="26"/>
      <c r="F216" s="26"/>
      <c r="G216" s="26"/>
      <c r="H216" s="26"/>
      <c r="I216" s="20"/>
      <c r="J216" s="26"/>
      <c r="K216" s="26"/>
      <c r="L216" s="26"/>
    </row>
    <row r="217" spans="1:12" ht="16.5">
      <c r="A217" s="27" t="s">
        <v>51</v>
      </c>
      <c r="B217" s="28"/>
      <c r="C217" s="28"/>
      <c r="D217" s="29" t="s">
        <v>52</v>
      </c>
      <c r="E217" s="28"/>
      <c r="F217" s="30"/>
      <c r="G217" s="31"/>
      <c r="H217" s="32">
        <f>ROUND(H218+H248+H231,2)</f>
        <v>128595.79</v>
      </c>
      <c r="I217" s="31"/>
      <c r="J217" s="32">
        <f>ROUND(J218+J248+J231,2)</f>
        <v>55273.62</v>
      </c>
      <c r="K217" s="32"/>
      <c r="L217" s="33">
        <f>ROUND(L218+L248+L231,2)</f>
        <v>183869.41</v>
      </c>
    </row>
    <row r="218" spans="1:12" ht="16.5">
      <c r="A218" s="34" t="s">
        <v>53</v>
      </c>
      <c r="B218" s="35"/>
      <c r="C218" s="35"/>
      <c r="D218" s="36" t="s">
        <v>54</v>
      </c>
      <c r="E218" s="35"/>
      <c r="F218" s="37"/>
      <c r="G218" s="38"/>
      <c r="H218" s="39">
        <f>SUM(H219:H229)</f>
        <v>76732.305885206602</v>
      </c>
      <c r="I218" s="38"/>
      <c r="J218" s="39">
        <f>SUM(J219:J229)</f>
        <v>31316.856808647819</v>
      </c>
      <c r="K218" s="39"/>
      <c r="L218" s="40">
        <f>SUM(L219:L229)</f>
        <v>108049.16269385442</v>
      </c>
    </row>
    <row r="219" spans="1:12" ht="16.5">
      <c r="A219" s="48" t="s">
        <v>55</v>
      </c>
      <c r="B219" s="23" t="s">
        <v>16</v>
      </c>
      <c r="C219" s="16" t="s">
        <v>56</v>
      </c>
      <c r="D219" s="17" t="s">
        <v>57</v>
      </c>
      <c r="E219" s="18" t="s">
        <v>24</v>
      </c>
      <c r="F219" s="19">
        <v>6</v>
      </c>
      <c r="G219" s="20">
        <f>(VLOOKUP(C219,Planilha7!A23:F4123,4,0)*1.2203)</f>
        <v>492.36664400000001</v>
      </c>
      <c r="H219" s="21">
        <f>F219*G219</f>
        <v>2954.1998640000002</v>
      </c>
      <c r="I219" s="20">
        <f>(VLOOKUP(C219,Planilha7!A213:F4313,5,0)*1.2203)</f>
        <v>23.063669999999998</v>
      </c>
      <c r="J219" s="21">
        <f>F219*I219</f>
        <v>138.38201999999998</v>
      </c>
      <c r="K219" s="20">
        <f>G219+I219</f>
        <v>515.43031399999995</v>
      </c>
      <c r="L219" s="22">
        <f>F219*K219</f>
        <v>3092.5818839999997</v>
      </c>
    </row>
    <row r="220" spans="1:12" ht="16.5">
      <c r="A220" s="48" t="s">
        <v>58</v>
      </c>
      <c r="B220" s="23" t="s">
        <v>16</v>
      </c>
      <c r="C220" s="16" t="s">
        <v>62</v>
      </c>
      <c r="D220" s="17" t="s">
        <v>63</v>
      </c>
      <c r="E220" s="18" t="s">
        <v>24</v>
      </c>
      <c r="F220" s="19">
        <v>1</v>
      </c>
      <c r="G220" s="20">
        <f>(VLOOKUP(C220,Planilha7!A24:F4124,4,0)*1.2203)</f>
        <v>606.03758899999991</v>
      </c>
      <c r="H220" s="21">
        <f t="shared" ref="H220:H229" si="66">F220*G220</f>
        <v>606.03758899999991</v>
      </c>
      <c r="I220" s="20">
        <f>(VLOOKUP(C220,Planilha7!A214:F4314,5,0)*1.2203)</f>
        <v>102.480794</v>
      </c>
      <c r="J220" s="21">
        <f t="shared" ref="J220:J229" si="67">F220*I220</f>
        <v>102.480794</v>
      </c>
      <c r="K220" s="20">
        <f t="shared" ref="K220:K229" si="68">G220+I220</f>
        <v>708.51838299999986</v>
      </c>
      <c r="L220" s="22">
        <f t="shared" ref="L220:L229" si="69">F220*K220</f>
        <v>708.51838299999986</v>
      </c>
    </row>
    <row r="221" spans="1:12" ht="33">
      <c r="A221" s="48" t="s">
        <v>61</v>
      </c>
      <c r="B221" s="23" t="s">
        <v>16</v>
      </c>
      <c r="C221" s="16" t="s">
        <v>65</v>
      </c>
      <c r="D221" s="17" t="s">
        <v>66</v>
      </c>
      <c r="E221" s="18" t="s">
        <v>24</v>
      </c>
      <c r="F221" s="19">
        <v>1</v>
      </c>
      <c r="G221" s="20">
        <f>(VLOOKUP(C221,Planilha7!A25:F4125,4,0)*1.2203)</f>
        <v>565.04771200000005</v>
      </c>
      <c r="H221" s="21">
        <f t="shared" si="66"/>
        <v>565.04771200000005</v>
      </c>
      <c r="I221" s="20">
        <f>(VLOOKUP(C221,Planilha7!A215:F4315,5,0)*1.2203)</f>
        <v>61.600743999999992</v>
      </c>
      <c r="J221" s="21">
        <f t="shared" si="67"/>
        <v>61.600743999999992</v>
      </c>
      <c r="K221" s="20">
        <f t="shared" si="68"/>
        <v>626.64845600000001</v>
      </c>
      <c r="L221" s="22">
        <f t="shared" si="69"/>
        <v>626.64845600000001</v>
      </c>
    </row>
    <row r="222" spans="1:12" ht="16.5">
      <c r="A222" s="48" t="s">
        <v>64</v>
      </c>
      <c r="B222" s="23" t="s">
        <v>16</v>
      </c>
      <c r="C222" s="16" t="s">
        <v>59</v>
      </c>
      <c r="D222" s="17" t="s">
        <v>60</v>
      </c>
      <c r="E222" s="18" t="s">
        <v>24</v>
      </c>
      <c r="F222" s="19">
        <v>1</v>
      </c>
      <c r="G222" s="20">
        <f>(VLOOKUP(C222,Planilha7!A26:F4126,4,0)*1.2203)</f>
        <v>522.53246000000001</v>
      </c>
      <c r="H222" s="21">
        <f t="shared" si="66"/>
        <v>522.53246000000001</v>
      </c>
      <c r="I222" s="20">
        <f>(VLOOKUP(C222,Planilha7!A216:F4316,5,0)*1.2203)</f>
        <v>23.063669999999998</v>
      </c>
      <c r="J222" s="21">
        <f t="shared" si="67"/>
        <v>23.063669999999998</v>
      </c>
      <c r="K222" s="20">
        <f t="shared" si="68"/>
        <v>545.59613000000002</v>
      </c>
      <c r="L222" s="22">
        <f t="shared" si="69"/>
        <v>545.59613000000002</v>
      </c>
    </row>
    <row r="223" spans="1:12" ht="16.5">
      <c r="A223" s="48" t="s">
        <v>67</v>
      </c>
      <c r="B223" s="23" t="s">
        <v>16</v>
      </c>
      <c r="C223" s="16" t="s">
        <v>68</v>
      </c>
      <c r="D223" s="17" t="s">
        <v>69</v>
      </c>
      <c r="E223" s="18" t="s">
        <v>24</v>
      </c>
      <c r="F223" s="19">
        <v>1</v>
      </c>
      <c r="G223" s="20">
        <f>(VLOOKUP(C223,Planilha7!A27:F4127,4,0)*1.2203)</f>
        <v>395.01110999999997</v>
      </c>
      <c r="H223" s="21">
        <f t="shared" si="66"/>
        <v>395.01110999999997</v>
      </c>
      <c r="I223" s="20">
        <f>(VLOOKUP(C223,Planilha7!A217:F4317,5,0)*1.2203)</f>
        <v>76.866697000000002</v>
      </c>
      <c r="J223" s="21">
        <f t="shared" si="67"/>
        <v>76.866697000000002</v>
      </c>
      <c r="K223" s="20">
        <f t="shared" si="68"/>
        <v>471.87780699999996</v>
      </c>
      <c r="L223" s="22">
        <f t="shared" si="69"/>
        <v>471.87780699999996</v>
      </c>
    </row>
    <row r="224" spans="1:12" ht="16.5">
      <c r="A224" s="48" t="s">
        <v>70</v>
      </c>
      <c r="B224" s="23" t="s">
        <v>16</v>
      </c>
      <c r="C224" s="16" t="s">
        <v>77</v>
      </c>
      <c r="D224" s="17" t="s">
        <v>78</v>
      </c>
      <c r="E224" s="18" t="s">
        <v>24</v>
      </c>
      <c r="F224" s="19">
        <v>1</v>
      </c>
      <c r="G224" s="20">
        <f>(VLOOKUP(C224,Planilha7!A28:F4128,4,0)*1.2203)</f>
        <v>6353.3333109999994</v>
      </c>
      <c r="H224" s="21">
        <f t="shared" si="66"/>
        <v>6353.3333109999994</v>
      </c>
      <c r="I224" s="20">
        <f>(VLOOKUP(C224,Planilha7!A218:F4318,5,0)*1.2203)</f>
        <v>286.72168799999997</v>
      </c>
      <c r="J224" s="21">
        <f t="shared" si="67"/>
        <v>286.72168799999997</v>
      </c>
      <c r="K224" s="20">
        <f t="shared" si="68"/>
        <v>6640.054998999999</v>
      </c>
      <c r="L224" s="22">
        <f t="shared" si="69"/>
        <v>6640.054998999999</v>
      </c>
    </row>
    <row r="225" spans="1:12" ht="16.5">
      <c r="A225" s="48" t="s">
        <v>73</v>
      </c>
      <c r="B225" s="23" t="s">
        <v>16</v>
      </c>
      <c r="C225" s="16" t="s">
        <v>71</v>
      </c>
      <c r="D225" s="17" t="s">
        <v>72</v>
      </c>
      <c r="E225" s="18" t="s">
        <v>31</v>
      </c>
      <c r="F225" s="19">
        <v>3.89</v>
      </c>
      <c r="G225" s="20">
        <f>(VLOOKUP(C225,Planilha7!A29:F4129,4,0)*1.2203)</f>
        <v>269.18597699999998</v>
      </c>
      <c r="H225" s="21">
        <f t="shared" si="66"/>
        <v>1047.1334505299999</v>
      </c>
      <c r="I225" s="20">
        <f>(VLOOKUP(C225,Planilha7!A219:F4319,5,0)*1.2203)</f>
        <v>115.293944</v>
      </c>
      <c r="J225" s="21">
        <f t="shared" si="67"/>
        <v>448.49344215999997</v>
      </c>
      <c r="K225" s="20">
        <f t="shared" si="68"/>
        <v>384.47992099999999</v>
      </c>
      <c r="L225" s="22">
        <f t="shared" si="69"/>
        <v>1495.62689269</v>
      </c>
    </row>
    <row r="226" spans="1:12" ht="16.5">
      <c r="A226" s="48" t="s">
        <v>76</v>
      </c>
      <c r="B226" s="23" t="s">
        <v>16</v>
      </c>
      <c r="C226" s="16" t="s">
        <v>74</v>
      </c>
      <c r="D226" s="17" t="s">
        <v>75</v>
      </c>
      <c r="E226" s="18" t="s">
        <v>31</v>
      </c>
      <c r="F226" s="19">
        <v>250.42</v>
      </c>
      <c r="G226" s="20">
        <f>(VLOOKUP(C226,Planilha7!A30:F4130,4,0)*1.2203)</f>
        <v>235.542306</v>
      </c>
      <c r="H226" s="21">
        <f t="shared" si="66"/>
        <v>58984.504268519995</v>
      </c>
      <c r="I226" s="20">
        <f>(VLOOKUP(C226,Planilha7!A220:F4320,5,0)*1.2203)</f>
        <v>102.480794</v>
      </c>
      <c r="J226" s="21">
        <f t="shared" si="67"/>
        <v>25663.240433480001</v>
      </c>
      <c r="K226" s="20">
        <f t="shared" si="68"/>
        <v>338.0231</v>
      </c>
      <c r="L226" s="22">
        <f t="shared" si="69"/>
        <v>84647.744701999996</v>
      </c>
    </row>
    <row r="227" spans="1:12" ht="33">
      <c r="A227" s="48" t="s">
        <v>79</v>
      </c>
      <c r="B227" s="23" t="s">
        <v>16</v>
      </c>
      <c r="C227" s="16" t="s">
        <v>185</v>
      </c>
      <c r="D227" s="17" t="s">
        <v>186</v>
      </c>
      <c r="E227" s="18" t="s">
        <v>31</v>
      </c>
      <c r="F227" s="19">
        <v>1</v>
      </c>
      <c r="G227" s="20">
        <f>(VLOOKUP(C227,Planilha7!A31:F4131,4,0)*1.2203)</f>
        <v>10.018663</v>
      </c>
      <c r="H227" s="21">
        <f t="shared" si="66"/>
        <v>10.018663</v>
      </c>
      <c r="I227" s="20">
        <f>(VLOOKUP(C227,Planilha7!A221:F4321,5,0)*1.2203)</f>
        <v>5.6377860000000002</v>
      </c>
      <c r="J227" s="21">
        <f t="shared" si="67"/>
        <v>5.6377860000000002</v>
      </c>
      <c r="K227" s="20">
        <f t="shared" si="68"/>
        <v>15.656449</v>
      </c>
      <c r="L227" s="22">
        <f t="shared" si="69"/>
        <v>15.656449</v>
      </c>
    </row>
    <row r="228" spans="1:12" ht="16.5">
      <c r="A228" s="48" t="s">
        <v>82</v>
      </c>
      <c r="B228" s="23" t="s">
        <v>16</v>
      </c>
      <c r="C228" s="16" t="s">
        <v>80</v>
      </c>
      <c r="D228" s="17" t="s">
        <v>209</v>
      </c>
      <c r="E228" s="18" t="s">
        <v>19</v>
      </c>
      <c r="F228" s="19">
        <v>122.39470746799999</v>
      </c>
      <c r="G228" s="20">
        <f>(VLOOKUP(C228,Planilha7!A32:F4132,4,0)*1.2203)</f>
        <v>18.231282</v>
      </c>
      <c r="H228" s="21">
        <f t="shared" si="66"/>
        <v>2231.4124271566138</v>
      </c>
      <c r="I228" s="20">
        <f>(VLOOKUP(C228,Planilha7!A222:F4322,5,0)*1.2203)</f>
        <v>30.129207000000001</v>
      </c>
      <c r="J228" s="21">
        <f t="shared" si="67"/>
        <v>3687.6554770078178</v>
      </c>
      <c r="K228" s="20">
        <f t="shared" si="68"/>
        <v>48.360489000000001</v>
      </c>
      <c r="L228" s="22">
        <f t="shared" si="69"/>
        <v>5919.0679041644316</v>
      </c>
    </row>
    <row r="229" spans="1:12" ht="16.5">
      <c r="A229" s="48" t="s">
        <v>85</v>
      </c>
      <c r="B229" s="23" t="s">
        <v>16</v>
      </c>
      <c r="C229" s="16" t="s">
        <v>210</v>
      </c>
      <c r="D229" s="17" t="s">
        <v>211</v>
      </c>
      <c r="E229" s="18" t="s">
        <v>24</v>
      </c>
      <c r="F229" s="19">
        <v>1</v>
      </c>
      <c r="G229" s="20">
        <f>(VLOOKUP(C229,Planilha7!A33:F4133,4,0)*1.2203)</f>
        <v>3063.0750299999995</v>
      </c>
      <c r="H229" s="21">
        <f t="shared" si="66"/>
        <v>3063.0750299999995</v>
      </c>
      <c r="I229" s="20">
        <f>(VLOOKUP(C229,Planilha7!A223:F4323,5,0)*1.2203)</f>
        <v>822.71405700000003</v>
      </c>
      <c r="J229" s="21">
        <f t="shared" si="67"/>
        <v>822.71405700000003</v>
      </c>
      <c r="K229" s="20">
        <f t="shared" si="68"/>
        <v>3885.7890869999997</v>
      </c>
      <c r="L229" s="22">
        <f t="shared" si="69"/>
        <v>3885.7890869999997</v>
      </c>
    </row>
    <row r="230" spans="1:12" ht="16.5">
      <c r="A230" s="24"/>
      <c r="B230" s="23"/>
      <c r="C230" s="16"/>
      <c r="D230" s="17"/>
      <c r="E230" s="18"/>
      <c r="F230" s="26"/>
      <c r="G230" s="20"/>
      <c r="H230" s="21"/>
      <c r="I230" s="20"/>
      <c r="J230" s="21"/>
      <c r="K230" s="20"/>
      <c r="L230" s="22"/>
    </row>
    <row r="231" spans="1:12" ht="16.5">
      <c r="A231" s="34" t="s">
        <v>88</v>
      </c>
      <c r="B231" s="35"/>
      <c r="C231" s="35"/>
      <c r="D231" s="36" t="s">
        <v>89</v>
      </c>
      <c r="E231" s="35"/>
      <c r="F231" s="37"/>
      <c r="G231" s="38"/>
      <c r="H231" s="39">
        <f>SUM(H232:H246)</f>
        <v>40646.746212320002</v>
      </c>
      <c r="I231" s="38"/>
      <c r="J231" s="39">
        <f>SUM(J232:J246)</f>
        <v>22466.043694839995</v>
      </c>
      <c r="K231" s="39"/>
      <c r="L231" s="40">
        <f>SUM(L232:L246)</f>
        <v>63112.789907159997</v>
      </c>
    </row>
    <row r="232" spans="1:12" ht="16.5">
      <c r="A232" s="48" t="s">
        <v>90</v>
      </c>
      <c r="B232" s="23" t="s">
        <v>16</v>
      </c>
      <c r="C232" s="16" t="s">
        <v>91</v>
      </c>
      <c r="D232" s="17" t="s">
        <v>92</v>
      </c>
      <c r="E232" s="18" t="s">
        <v>24</v>
      </c>
      <c r="F232" s="19">
        <v>7</v>
      </c>
      <c r="G232" s="20">
        <f>(VLOOKUP(C232,Planilha7!A23:F4123,4,0)*1.2203)</f>
        <v>103.61567299999999</v>
      </c>
      <c r="H232" s="21">
        <f>F232*G232</f>
        <v>725.30971099999988</v>
      </c>
      <c r="I232" s="20">
        <f>(VLOOKUP(C232,Planilha7!A226:F4326,5,0)*1.2203)</f>
        <v>15.375779999999999</v>
      </c>
      <c r="J232" s="21">
        <f>F232*I232</f>
        <v>107.63046</v>
      </c>
      <c r="K232" s="20">
        <f>G232+I232</f>
        <v>118.99145299999998</v>
      </c>
      <c r="L232" s="22">
        <f>F232*K232</f>
        <v>832.94017099999985</v>
      </c>
    </row>
    <row r="233" spans="1:12" ht="16.5">
      <c r="A233" s="48" t="s">
        <v>93</v>
      </c>
      <c r="B233" s="23" t="s">
        <v>16</v>
      </c>
      <c r="C233" s="16" t="s">
        <v>94</v>
      </c>
      <c r="D233" s="17" t="s">
        <v>95</v>
      </c>
      <c r="E233" s="18" t="s">
        <v>24</v>
      </c>
      <c r="F233" s="19">
        <v>6</v>
      </c>
      <c r="G233" s="20">
        <f>(VLOOKUP(C233,Planilha7!A24:F4124,4,0)*1.2203)</f>
        <v>91.961807999999991</v>
      </c>
      <c r="H233" s="21">
        <f t="shared" ref="H233:H246" si="70">F233*G233</f>
        <v>551.77084799999989</v>
      </c>
      <c r="I233" s="20">
        <f>(VLOOKUP(C233,Planilha7!A227:F4327,5,0)*1.2203)</f>
        <v>15.375779999999999</v>
      </c>
      <c r="J233" s="21">
        <f t="shared" ref="J233:J246" si="71">F233*I233</f>
        <v>92.254679999999993</v>
      </c>
      <c r="K233" s="20">
        <f t="shared" ref="K233:K246" si="72">G233+I233</f>
        <v>107.33758799999998</v>
      </c>
      <c r="L233" s="22">
        <f t="shared" ref="L233:L246" si="73">F233*K233</f>
        <v>644.02552799999989</v>
      </c>
    </row>
    <row r="234" spans="1:12" ht="16.5">
      <c r="A234" s="48" t="s">
        <v>96</v>
      </c>
      <c r="B234" s="23" t="s">
        <v>16</v>
      </c>
      <c r="C234" s="16" t="s">
        <v>97</v>
      </c>
      <c r="D234" s="17" t="s">
        <v>98</v>
      </c>
      <c r="E234" s="18" t="s">
        <v>24</v>
      </c>
      <c r="F234" s="19">
        <v>6</v>
      </c>
      <c r="G234" s="20">
        <f>(VLOOKUP(C234,Planilha7!A25:F4125,4,0)*1.2203)</f>
        <v>367.85943499999996</v>
      </c>
      <c r="H234" s="21">
        <f t="shared" si="70"/>
        <v>2207.15661</v>
      </c>
      <c r="I234" s="20">
        <f>(VLOOKUP(C234,Planilha7!A228:F4328,5,0)*1.2203)</f>
        <v>15.375779999999999</v>
      </c>
      <c r="J234" s="21">
        <f t="shared" si="71"/>
        <v>92.254679999999993</v>
      </c>
      <c r="K234" s="20">
        <f t="shared" si="72"/>
        <v>383.23521499999998</v>
      </c>
      <c r="L234" s="22">
        <f t="shared" si="73"/>
        <v>2299.41129</v>
      </c>
    </row>
    <row r="235" spans="1:12" ht="33">
      <c r="A235" s="48" t="s">
        <v>99</v>
      </c>
      <c r="B235" s="23" t="s">
        <v>16</v>
      </c>
      <c r="C235" s="16" t="s">
        <v>100</v>
      </c>
      <c r="D235" s="17" t="s">
        <v>101</v>
      </c>
      <c r="E235" s="18" t="s">
        <v>24</v>
      </c>
      <c r="F235" s="19">
        <v>1</v>
      </c>
      <c r="G235" s="20">
        <f>(VLOOKUP(C235,Planilha7!A26:F4126,4,0)*1.2203)</f>
        <v>926.90327100000002</v>
      </c>
      <c r="H235" s="21">
        <f t="shared" si="70"/>
        <v>926.90327100000002</v>
      </c>
      <c r="I235" s="20">
        <f>(VLOOKUP(C235,Planilha7!A229:F4329,5,0)*1.2203)</f>
        <v>16.413034999999997</v>
      </c>
      <c r="J235" s="21">
        <f t="shared" si="71"/>
        <v>16.413034999999997</v>
      </c>
      <c r="K235" s="20">
        <f t="shared" si="72"/>
        <v>943.31630600000005</v>
      </c>
      <c r="L235" s="22">
        <f t="shared" si="73"/>
        <v>943.31630600000005</v>
      </c>
    </row>
    <row r="236" spans="1:12" ht="33">
      <c r="A236" s="48" t="s">
        <v>102</v>
      </c>
      <c r="B236" s="23" t="s">
        <v>16</v>
      </c>
      <c r="C236" s="16" t="s">
        <v>103</v>
      </c>
      <c r="D236" s="17" t="s">
        <v>104</v>
      </c>
      <c r="E236" s="18" t="s">
        <v>24</v>
      </c>
      <c r="F236" s="19">
        <v>22</v>
      </c>
      <c r="G236" s="20">
        <f>(VLOOKUP(C236,Planilha7!A27:F4127,4,0)*1.2203)</f>
        <v>107.715881</v>
      </c>
      <c r="H236" s="21">
        <f t="shared" si="70"/>
        <v>2369.749382</v>
      </c>
      <c r="I236" s="20">
        <f>(VLOOKUP(C236,Planilha7!A230:F4330,5,0)*1.2203)</f>
        <v>25.626300000000001</v>
      </c>
      <c r="J236" s="21">
        <f t="shared" si="71"/>
        <v>563.77859999999998</v>
      </c>
      <c r="K236" s="20">
        <f t="shared" si="72"/>
        <v>133.34218099999998</v>
      </c>
      <c r="L236" s="22">
        <f t="shared" si="73"/>
        <v>2933.5279819999996</v>
      </c>
    </row>
    <row r="237" spans="1:12" ht="16.5">
      <c r="A237" s="48" t="s">
        <v>105</v>
      </c>
      <c r="B237" s="23" t="s">
        <v>21</v>
      </c>
      <c r="C237" s="16" t="s">
        <v>8534</v>
      </c>
      <c r="D237" s="17" t="s">
        <v>8535</v>
      </c>
      <c r="E237" s="18" t="s">
        <v>24</v>
      </c>
      <c r="F237" s="19">
        <v>1</v>
      </c>
      <c r="G237" s="20">
        <f>1232.17*1.2203</f>
        <v>1503.6170509999999</v>
      </c>
      <c r="H237" s="21">
        <f t="shared" si="70"/>
        <v>1503.6170509999999</v>
      </c>
      <c r="I237" s="20">
        <f>108.6*1.2203</f>
        <v>132.52457999999999</v>
      </c>
      <c r="J237" s="21">
        <f t="shared" si="71"/>
        <v>132.52457999999999</v>
      </c>
      <c r="K237" s="20">
        <f t="shared" si="72"/>
        <v>1636.141631</v>
      </c>
      <c r="L237" s="22">
        <f t="shared" si="73"/>
        <v>1636.141631</v>
      </c>
    </row>
    <row r="238" spans="1:12" ht="16.5">
      <c r="A238" s="48" t="s">
        <v>106</v>
      </c>
      <c r="B238" s="23" t="s">
        <v>16</v>
      </c>
      <c r="C238" s="16" t="s">
        <v>107</v>
      </c>
      <c r="D238" s="17" t="s">
        <v>108</v>
      </c>
      <c r="E238" s="18" t="s">
        <v>31</v>
      </c>
      <c r="F238" s="19">
        <v>115</v>
      </c>
      <c r="G238" s="20">
        <f>(VLOOKUP(C238,Planilha7!A29:F4129,4,0)*1.2203)</f>
        <v>11.629458999999999</v>
      </c>
      <c r="H238" s="21">
        <f t="shared" si="70"/>
        <v>1337.3877849999999</v>
      </c>
      <c r="I238" s="20">
        <f>(VLOOKUP(C238,Planilha7!A232:F4332,5,0)*1.2203)</f>
        <v>30.739357000000002</v>
      </c>
      <c r="J238" s="21">
        <f t="shared" si="71"/>
        <v>3535.0260550000003</v>
      </c>
      <c r="K238" s="20">
        <f t="shared" si="72"/>
        <v>42.368816000000002</v>
      </c>
      <c r="L238" s="22">
        <f t="shared" si="73"/>
        <v>4872.4138400000002</v>
      </c>
    </row>
    <row r="239" spans="1:12" ht="16.5">
      <c r="A239" s="48" t="s">
        <v>109</v>
      </c>
      <c r="B239" s="23" t="s">
        <v>16</v>
      </c>
      <c r="C239" s="16" t="s">
        <v>188</v>
      </c>
      <c r="D239" s="17" t="s">
        <v>189</v>
      </c>
      <c r="E239" s="18" t="s">
        <v>112</v>
      </c>
      <c r="F239" s="19">
        <v>69</v>
      </c>
      <c r="G239" s="20">
        <f>(VLOOKUP(C239,Planilha7!A30:F4130,4,0)*1.2203)</f>
        <v>237.06768099999999</v>
      </c>
      <c r="H239" s="21">
        <f t="shared" si="70"/>
        <v>16357.669989</v>
      </c>
      <c r="I239" s="20">
        <f>(VLOOKUP(C239,Planilha7!A233:F4333,5,0)*1.2203)</f>
        <v>25.626300000000001</v>
      </c>
      <c r="J239" s="21">
        <f t="shared" si="71"/>
        <v>1768.2147</v>
      </c>
      <c r="K239" s="20">
        <f t="shared" si="72"/>
        <v>262.69398100000001</v>
      </c>
      <c r="L239" s="22">
        <f t="shared" si="73"/>
        <v>18125.884689000002</v>
      </c>
    </row>
    <row r="240" spans="1:12" ht="16.5">
      <c r="A240" s="48" t="s">
        <v>113</v>
      </c>
      <c r="B240" s="23" t="s">
        <v>16</v>
      </c>
      <c r="C240" s="16" t="s">
        <v>114</v>
      </c>
      <c r="D240" s="17" t="s">
        <v>115</v>
      </c>
      <c r="E240" s="18" t="s">
        <v>31</v>
      </c>
      <c r="F240" s="19">
        <v>230</v>
      </c>
      <c r="G240" s="20">
        <f>(VLOOKUP(C240,Planilha7!A31:F4131,4,0)*1.2203)</f>
        <v>3.0995619999999997</v>
      </c>
      <c r="H240" s="21">
        <f t="shared" si="70"/>
        <v>712.89925999999991</v>
      </c>
      <c r="I240" s="20">
        <f>(VLOOKUP(C240,Planilha7!A234:F4334,5,0)*1.2203)</f>
        <v>2.0501039999999997</v>
      </c>
      <c r="J240" s="21">
        <f t="shared" si="71"/>
        <v>471.52391999999992</v>
      </c>
      <c r="K240" s="20">
        <f t="shared" si="72"/>
        <v>5.1496659999999999</v>
      </c>
      <c r="L240" s="22">
        <f t="shared" si="73"/>
        <v>1184.42318</v>
      </c>
    </row>
    <row r="241" spans="1:12" ht="16.5">
      <c r="A241" s="48" t="s">
        <v>116</v>
      </c>
      <c r="B241" s="23" t="s">
        <v>16</v>
      </c>
      <c r="C241" s="16" t="s">
        <v>117</v>
      </c>
      <c r="D241" s="17" t="s">
        <v>118</v>
      </c>
      <c r="E241" s="18" t="s">
        <v>112</v>
      </c>
      <c r="F241" s="19">
        <v>23</v>
      </c>
      <c r="G241" s="20">
        <f>(VLOOKUP(C241,Planilha7!A32:F4132,4,0)*1.2203)</f>
        <v>13.716172</v>
      </c>
      <c r="H241" s="21">
        <f t="shared" si="70"/>
        <v>315.47195599999998</v>
      </c>
      <c r="I241" s="20">
        <f>(VLOOKUP(C241,Planilha7!A235:F4335,5,0)*1.2203)</f>
        <v>15.375779999999999</v>
      </c>
      <c r="J241" s="21">
        <f t="shared" si="71"/>
        <v>353.64293999999995</v>
      </c>
      <c r="K241" s="20">
        <f t="shared" si="72"/>
        <v>29.091951999999999</v>
      </c>
      <c r="L241" s="22">
        <f t="shared" si="73"/>
        <v>669.11489599999993</v>
      </c>
    </row>
    <row r="242" spans="1:12" ht="16.5">
      <c r="A242" s="48" t="s">
        <v>119</v>
      </c>
      <c r="B242" s="23" t="s">
        <v>16</v>
      </c>
      <c r="C242" s="16" t="s">
        <v>120</v>
      </c>
      <c r="D242" s="17" t="s">
        <v>121</v>
      </c>
      <c r="E242" s="18" t="s">
        <v>24</v>
      </c>
      <c r="F242" s="19">
        <v>7</v>
      </c>
      <c r="G242" s="20">
        <f>(VLOOKUP(C242,Planilha7!A33:F4133,4,0)*1.2203)</f>
        <v>14.765629999999998</v>
      </c>
      <c r="H242" s="21">
        <f t="shared" si="70"/>
        <v>103.35940999999998</v>
      </c>
      <c r="I242" s="20">
        <f>(VLOOKUP(C242,Planilha7!A236:F4336,5,0)*1.2203)</f>
        <v>10.25052</v>
      </c>
      <c r="J242" s="21">
        <f t="shared" si="71"/>
        <v>71.753640000000004</v>
      </c>
      <c r="K242" s="20">
        <f t="shared" si="72"/>
        <v>25.016149999999996</v>
      </c>
      <c r="L242" s="22">
        <f t="shared" si="73"/>
        <v>175.11304999999999</v>
      </c>
    </row>
    <row r="243" spans="1:12" ht="16.5">
      <c r="A243" s="49" t="s">
        <v>122</v>
      </c>
      <c r="B243" s="61" t="s">
        <v>16</v>
      </c>
      <c r="C243" s="41" t="s">
        <v>123</v>
      </c>
      <c r="D243" s="17" t="s">
        <v>124</v>
      </c>
      <c r="E243" s="18" t="s">
        <v>31</v>
      </c>
      <c r="F243" s="42">
        <v>1655.97</v>
      </c>
      <c r="G243" s="20">
        <f>(VLOOKUP(C243,Planilha7!A34:F4134,4,0)*1.2203)</f>
        <v>6.7970709999999999</v>
      </c>
      <c r="H243" s="21">
        <f t="shared" si="70"/>
        <v>11255.74566387</v>
      </c>
      <c r="I243" s="20">
        <f>(VLOOKUP(C243,Planilha7!A237:F4337,5,0)*1.2203)</f>
        <v>6.1503119999999996</v>
      </c>
      <c r="J243" s="21">
        <f t="shared" si="71"/>
        <v>10184.732162639999</v>
      </c>
      <c r="K243" s="20">
        <f t="shared" si="72"/>
        <v>12.947382999999999</v>
      </c>
      <c r="L243" s="22">
        <f t="shared" si="73"/>
        <v>21440.477826509999</v>
      </c>
    </row>
    <row r="244" spans="1:12" ht="16.5">
      <c r="A244" s="48" t="s">
        <v>125</v>
      </c>
      <c r="B244" s="23" t="s">
        <v>16</v>
      </c>
      <c r="C244" s="16" t="s">
        <v>126</v>
      </c>
      <c r="D244" s="17" t="s">
        <v>127</v>
      </c>
      <c r="E244" s="18" t="s">
        <v>31</v>
      </c>
      <c r="F244" s="19">
        <v>1.6</v>
      </c>
      <c r="G244" s="20">
        <f>(VLOOKUP(C244,Planilha7!A35:F4135,4,0)*1.2203)</f>
        <v>12.068766999999999</v>
      </c>
      <c r="H244" s="21">
        <f t="shared" si="70"/>
        <v>19.3100272</v>
      </c>
      <c r="I244" s="20">
        <f>(VLOOKUP(C244,Planilha7!A238:F4338,5,0)*1.2203)</f>
        <v>30.739357000000002</v>
      </c>
      <c r="J244" s="21">
        <f t="shared" si="71"/>
        <v>49.182971200000004</v>
      </c>
      <c r="K244" s="20">
        <f t="shared" si="72"/>
        <v>42.808123999999999</v>
      </c>
      <c r="L244" s="22">
        <f t="shared" si="73"/>
        <v>68.492998400000005</v>
      </c>
    </row>
    <row r="245" spans="1:12" ht="16.5">
      <c r="A245" s="48" t="s">
        <v>128</v>
      </c>
      <c r="B245" s="23" t="s">
        <v>16</v>
      </c>
      <c r="C245" s="16" t="s">
        <v>129</v>
      </c>
      <c r="D245" s="17" t="s">
        <v>130</v>
      </c>
      <c r="E245" s="18" t="s">
        <v>31</v>
      </c>
      <c r="F245" s="19">
        <v>131.55000000000001</v>
      </c>
      <c r="G245" s="20">
        <f>(VLOOKUP(C245,Planilha7!A36:F4136,4,0)*1.2203)</f>
        <v>14.948675</v>
      </c>
      <c r="H245" s="21">
        <f t="shared" si="70"/>
        <v>1966.4981962500001</v>
      </c>
      <c r="I245" s="20">
        <f>(VLOOKUP(C245,Planilha7!A239:F4339,5,0)*1.2203)</f>
        <v>35.876819999999995</v>
      </c>
      <c r="J245" s="21">
        <f t="shared" si="71"/>
        <v>4719.595671</v>
      </c>
      <c r="K245" s="20">
        <f t="shared" si="72"/>
        <v>50.825494999999997</v>
      </c>
      <c r="L245" s="22">
        <f t="shared" si="73"/>
        <v>6686.0938672499997</v>
      </c>
    </row>
    <row r="246" spans="1:12" ht="16.5">
      <c r="A246" s="48" t="s">
        <v>131</v>
      </c>
      <c r="B246" s="23" t="s">
        <v>16</v>
      </c>
      <c r="C246" s="16" t="s">
        <v>132</v>
      </c>
      <c r="D246" s="17" t="s">
        <v>133</v>
      </c>
      <c r="E246" s="18" t="s">
        <v>112</v>
      </c>
      <c r="F246" s="19">
        <v>12</v>
      </c>
      <c r="G246" s="20">
        <f>(VLOOKUP(C246,Planilha7!A37:F4137,4,0)*1.2203)</f>
        <v>24.491420999999999</v>
      </c>
      <c r="H246" s="21">
        <f t="shared" si="70"/>
        <v>293.89705199999997</v>
      </c>
      <c r="I246" s="20">
        <f>(VLOOKUP(C246,Planilha7!A240:F4340,5,0)*1.2203)</f>
        <v>25.626300000000001</v>
      </c>
      <c r="J246" s="21">
        <f t="shared" si="71"/>
        <v>307.51560000000001</v>
      </c>
      <c r="K246" s="20">
        <f t="shared" si="72"/>
        <v>50.117721000000003</v>
      </c>
      <c r="L246" s="22">
        <f t="shared" si="73"/>
        <v>601.41265199999998</v>
      </c>
    </row>
    <row r="247" spans="1:12" ht="16.5">
      <c r="A247" s="24"/>
      <c r="B247" s="25"/>
      <c r="C247" s="25"/>
      <c r="D247" s="26"/>
      <c r="E247" s="26"/>
      <c r="F247" s="26"/>
      <c r="G247" s="26"/>
      <c r="H247" s="26"/>
      <c r="I247" s="20"/>
      <c r="J247" s="26"/>
      <c r="K247" s="26"/>
      <c r="L247" s="26"/>
    </row>
    <row r="248" spans="1:12" ht="16.5">
      <c r="A248" s="34" t="s">
        <v>134</v>
      </c>
      <c r="B248" s="35"/>
      <c r="C248" s="35"/>
      <c r="D248" s="36" t="s">
        <v>135</v>
      </c>
      <c r="E248" s="35"/>
      <c r="F248" s="37"/>
      <c r="G248" s="38"/>
      <c r="H248" s="39">
        <f>SUM(H249:H255)</f>
        <v>11216.741336999999</v>
      </c>
      <c r="I248" s="38"/>
      <c r="J248" s="39">
        <f>SUM(J249:J255)</f>
        <v>1490.71848</v>
      </c>
      <c r="K248" s="39"/>
      <c r="L248" s="40">
        <f>SUM(L249:L255)</f>
        <v>12707.459817000003</v>
      </c>
    </row>
    <row r="249" spans="1:12" ht="16.5">
      <c r="A249" s="48" t="s">
        <v>136</v>
      </c>
      <c r="B249" s="23" t="s">
        <v>16</v>
      </c>
      <c r="C249" s="16" t="s">
        <v>226</v>
      </c>
      <c r="D249" s="17" t="s">
        <v>227</v>
      </c>
      <c r="E249" s="18" t="s">
        <v>24</v>
      </c>
      <c r="F249" s="19">
        <v>1</v>
      </c>
      <c r="G249" s="20">
        <f>(VLOOKUP(C249,Planilha7!A23:F4123,4,0)*1.2203)</f>
        <v>648.51623200000006</v>
      </c>
      <c r="H249" s="21">
        <f>F249*G249</f>
        <v>648.51623200000006</v>
      </c>
      <c r="I249" s="20">
        <f>(VLOOKUP(C249,Planilha7!A243:F4343,5,0)*1.2203)</f>
        <v>21.562701000000001</v>
      </c>
      <c r="J249" s="21">
        <f>F249*I249</f>
        <v>21.562701000000001</v>
      </c>
      <c r="K249" s="20">
        <f>G249+I249</f>
        <v>670.07893300000001</v>
      </c>
      <c r="L249" s="22">
        <f>F249*K249</f>
        <v>670.07893300000001</v>
      </c>
    </row>
    <row r="250" spans="1:12" ht="16.5">
      <c r="A250" s="48" t="s">
        <v>139</v>
      </c>
      <c r="B250" s="23" t="s">
        <v>16</v>
      </c>
      <c r="C250" s="16" t="s">
        <v>137</v>
      </c>
      <c r="D250" s="17" t="s">
        <v>138</v>
      </c>
      <c r="E250" s="18" t="s">
        <v>24</v>
      </c>
      <c r="F250" s="19">
        <v>4</v>
      </c>
      <c r="G250" s="20">
        <f>(VLOOKUP(C250,Planilha7!A24:F4124,4,0)*1.2203)</f>
        <v>261.339448</v>
      </c>
      <c r="H250" s="21">
        <f t="shared" ref="H250:H255" si="74">F250*G250</f>
        <v>1045.357792</v>
      </c>
      <c r="I250" s="20">
        <f>(VLOOKUP(C250,Planilha7!A244:F4344,5,0)*1.2203)</f>
        <v>21.562701000000001</v>
      </c>
      <c r="J250" s="21">
        <f t="shared" ref="J250:J255" si="75">F250*I250</f>
        <v>86.250804000000002</v>
      </c>
      <c r="K250" s="20">
        <f t="shared" ref="K250:K255" si="76">G250+I250</f>
        <v>282.90214900000001</v>
      </c>
      <c r="L250" s="22">
        <f t="shared" ref="L250:L255" si="77">F250*K250</f>
        <v>1131.608596</v>
      </c>
    </row>
    <row r="251" spans="1:12" ht="16.5">
      <c r="A251" s="48" t="s">
        <v>142</v>
      </c>
      <c r="B251" s="23" t="s">
        <v>16</v>
      </c>
      <c r="C251" s="16" t="s">
        <v>140</v>
      </c>
      <c r="D251" s="17" t="s">
        <v>141</v>
      </c>
      <c r="E251" s="18" t="s">
        <v>24</v>
      </c>
      <c r="F251" s="19">
        <v>5</v>
      </c>
      <c r="G251" s="20">
        <f>(VLOOKUP(C251,Planilha7!A25:F4125,4,0)*1.2203)</f>
        <v>196.419488</v>
      </c>
      <c r="H251" s="21">
        <f t="shared" si="74"/>
        <v>982.09744000000001</v>
      </c>
      <c r="I251" s="20">
        <f>(VLOOKUP(C251,Planilha7!A245:F4345,5,0)*1.2203)</f>
        <v>21.562701000000001</v>
      </c>
      <c r="J251" s="21">
        <f t="shared" si="75"/>
        <v>107.81350500000001</v>
      </c>
      <c r="K251" s="20">
        <f t="shared" si="76"/>
        <v>217.98218900000001</v>
      </c>
      <c r="L251" s="22">
        <f t="shared" si="77"/>
        <v>1089.9109450000001</v>
      </c>
    </row>
    <row r="252" spans="1:12" ht="47.25" customHeight="1">
      <c r="A252" s="49" t="s">
        <v>146</v>
      </c>
      <c r="B252" s="61" t="s">
        <v>16</v>
      </c>
      <c r="C252" s="41" t="s">
        <v>151</v>
      </c>
      <c r="D252" s="17" t="s">
        <v>152</v>
      </c>
      <c r="E252" s="18" t="s">
        <v>24</v>
      </c>
      <c r="F252" s="42">
        <v>46</v>
      </c>
      <c r="G252" s="20">
        <f>(VLOOKUP(C252,Planilha7!A26:F4126,4,0)*1.2203)</f>
        <v>7.4560329999999997</v>
      </c>
      <c r="H252" s="21">
        <f t="shared" si="74"/>
        <v>342.97751799999998</v>
      </c>
      <c r="I252" s="20">
        <f>(VLOOKUP(C252,Planilha7!A246:F4346,5,0)*1.2203)</f>
        <v>6.5774169999999996</v>
      </c>
      <c r="J252" s="21">
        <f t="shared" si="75"/>
        <v>302.56118199999997</v>
      </c>
      <c r="K252" s="20">
        <f t="shared" si="76"/>
        <v>14.033449999999998</v>
      </c>
      <c r="L252" s="22">
        <f t="shared" si="77"/>
        <v>645.53869999999995</v>
      </c>
    </row>
    <row r="253" spans="1:12" ht="33">
      <c r="A253" s="48" t="s">
        <v>150</v>
      </c>
      <c r="B253" s="23" t="s">
        <v>16</v>
      </c>
      <c r="C253" s="16" t="s">
        <v>154</v>
      </c>
      <c r="D253" s="17" t="s">
        <v>155</v>
      </c>
      <c r="E253" s="18" t="s">
        <v>112</v>
      </c>
      <c r="F253" s="19">
        <v>3</v>
      </c>
      <c r="G253" s="20">
        <f>(VLOOKUP(C253,Planilha7!A27:F4127,4,0)*1.2203)</f>
        <v>1564.0951189999998</v>
      </c>
      <c r="H253" s="21">
        <f t="shared" si="74"/>
        <v>4692.2853569999997</v>
      </c>
      <c r="I253" s="20">
        <f>(VLOOKUP(C253,Planilha7!A247:F4347,5,0)*1.2203)</f>
        <v>216.87171599999999</v>
      </c>
      <c r="J253" s="21">
        <f t="shared" si="75"/>
        <v>650.61514799999998</v>
      </c>
      <c r="K253" s="20">
        <f t="shared" si="76"/>
        <v>1780.9668349999997</v>
      </c>
      <c r="L253" s="22">
        <f t="shared" si="77"/>
        <v>5342.9005049999996</v>
      </c>
    </row>
    <row r="254" spans="1:12" ht="33">
      <c r="A254" s="48" t="s">
        <v>153</v>
      </c>
      <c r="B254" s="23" t="s">
        <v>16</v>
      </c>
      <c r="C254" s="16" t="s">
        <v>228</v>
      </c>
      <c r="D254" s="17" t="s">
        <v>229</v>
      </c>
      <c r="E254" s="18" t="s">
        <v>112</v>
      </c>
      <c r="F254" s="19">
        <v>1</v>
      </c>
      <c r="G254" s="20">
        <f>(VLOOKUP(C254,Planilha7!A28:F4128,4,0)*1.2203)</f>
        <v>1369.396254</v>
      </c>
      <c r="H254" s="21">
        <f t="shared" si="74"/>
        <v>1369.396254</v>
      </c>
      <c r="I254" s="20">
        <f>(VLOOKUP(C254,Planilha7!A248:F4348,5,0)*1.2203)</f>
        <v>216.87171599999999</v>
      </c>
      <c r="J254" s="21">
        <f t="shared" si="75"/>
        <v>216.87171599999999</v>
      </c>
      <c r="K254" s="20">
        <f t="shared" si="76"/>
        <v>1586.2679699999999</v>
      </c>
      <c r="L254" s="22">
        <f t="shared" si="77"/>
        <v>1586.2679699999999</v>
      </c>
    </row>
    <row r="255" spans="1:12" ht="16.5">
      <c r="A255" s="48" t="s">
        <v>230</v>
      </c>
      <c r="B255" s="23" t="s">
        <v>21</v>
      </c>
      <c r="C255" s="16" t="s">
        <v>231</v>
      </c>
      <c r="D255" s="17" t="s">
        <v>232</v>
      </c>
      <c r="E255" s="18" t="s">
        <v>24</v>
      </c>
      <c r="F255" s="19">
        <v>1</v>
      </c>
      <c r="G255" s="20">
        <f>1750.48*1.2203</f>
        <v>2136.1107440000001</v>
      </c>
      <c r="H255" s="21">
        <f t="shared" si="74"/>
        <v>2136.1107440000001</v>
      </c>
      <c r="I255" s="20">
        <f>86.08*1.2203</f>
        <v>105.04342399999999</v>
      </c>
      <c r="J255" s="21">
        <f t="shared" si="75"/>
        <v>105.04342399999999</v>
      </c>
      <c r="K255" s="20">
        <f t="shared" si="76"/>
        <v>2241.154168</v>
      </c>
      <c r="L255" s="22">
        <f t="shared" si="77"/>
        <v>2241.154168</v>
      </c>
    </row>
    <row r="256" spans="1:12" ht="16.5">
      <c r="A256" s="24"/>
      <c r="B256" s="25"/>
      <c r="C256" s="25"/>
      <c r="D256" s="26"/>
      <c r="E256" s="26"/>
      <c r="F256" s="26"/>
      <c r="G256" s="26"/>
      <c r="H256" s="26"/>
      <c r="I256" s="20"/>
      <c r="J256" s="26"/>
      <c r="K256" s="26"/>
      <c r="L256" s="26"/>
    </row>
    <row r="257" spans="1:14" ht="16.5">
      <c r="A257" s="27" t="s">
        <v>156</v>
      </c>
      <c r="B257" s="28"/>
      <c r="C257" s="28"/>
      <c r="D257" s="29" t="s">
        <v>157</v>
      </c>
      <c r="E257" s="28"/>
      <c r="F257" s="30"/>
      <c r="G257" s="31"/>
      <c r="H257" s="32">
        <f>SUM(H258:H266)</f>
        <v>25764.625761119249</v>
      </c>
      <c r="I257" s="31"/>
      <c r="J257" s="32">
        <f>SUM(J258:J266)</f>
        <v>5058.9212311996243</v>
      </c>
      <c r="K257" s="32"/>
      <c r="L257" s="33">
        <f>SUM(L258:L266)</f>
        <v>30823.546992318879</v>
      </c>
    </row>
    <row r="258" spans="1:14" ht="16.5">
      <c r="A258" s="48" t="s">
        <v>158</v>
      </c>
      <c r="B258" s="23" t="s">
        <v>16</v>
      </c>
      <c r="C258" s="16" t="s">
        <v>159</v>
      </c>
      <c r="D258" s="17" t="s">
        <v>160</v>
      </c>
      <c r="E258" s="18" t="s">
        <v>44</v>
      </c>
      <c r="F258" s="19">
        <v>12.1628308298073</v>
      </c>
      <c r="G258" s="20">
        <f>(VLOOKUP(C258,Planilha7!A23:F4123,4,0)*1.2203)</f>
        <v>0</v>
      </c>
      <c r="H258" s="21">
        <f>F258*G258</f>
        <v>0</v>
      </c>
      <c r="I258" s="20">
        <f>(VLOOKUP(C258,Planilha7!A252:F4352,5,0)*1.2203)</f>
        <v>19.073288999999999</v>
      </c>
      <c r="J258" s="21">
        <f>F258*I258</f>
        <v>231.98518747502442</v>
      </c>
      <c r="K258" s="20">
        <f>G258+I258</f>
        <v>19.073288999999999</v>
      </c>
      <c r="L258" s="22">
        <f>F258*K258</f>
        <v>231.98518747502442</v>
      </c>
    </row>
    <row r="259" spans="1:14" ht="16.5">
      <c r="A259" s="48" t="s">
        <v>161</v>
      </c>
      <c r="B259" s="23" t="s">
        <v>16</v>
      </c>
      <c r="C259" s="16" t="s">
        <v>192</v>
      </c>
      <c r="D259" s="17" t="s">
        <v>193</v>
      </c>
      <c r="E259" s="18" t="s">
        <v>44</v>
      </c>
      <c r="F259" s="19">
        <v>0.25514999999999999</v>
      </c>
      <c r="G259" s="20">
        <f>(VLOOKUP(C259,Planilha7!A24:F4124,4,0)*1.2203)</f>
        <v>311.969695</v>
      </c>
      <c r="H259" s="21">
        <f t="shared" ref="H259:H266" si="78">F259*G259</f>
        <v>79.599067679249998</v>
      </c>
      <c r="I259" s="20">
        <f>(VLOOKUP(C259,Planilha7!A253:F4353,5,0)*1.2203)</f>
        <v>51.106164</v>
      </c>
      <c r="J259" s="21">
        <f t="shared" ref="J259:J266" si="79">F259*I259</f>
        <v>13.0397377446</v>
      </c>
      <c r="K259" s="20">
        <f t="shared" ref="K259:K266" si="80">G259+I259</f>
        <v>363.07585899999998</v>
      </c>
      <c r="L259" s="22">
        <f t="shared" ref="L259:L266" si="81">F259*K259</f>
        <v>92.638805423849988</v>
      </c>
    </row>
    <row r="260" spans="1:14" ht="16.5">
      <c r="A260" s="48" t="s">
        <v>164</v>
      </c>
      <c r="B260" s="23" t="s">
        <v>16</v>
      </c>
      <c r="C260" s="16" t="s">
        <v>233</v>
      </c>
      <c r="D260" s="17" t="s">
        <v>234</v>
      </c>
      <c r="E260" s="18" t="s">
        <v>19</v>
      </c>
      <c r="F260" s="19">
        <v>11.76</v>
      </c>
      <c r="G260" s="20">
        <f>(VLOOKUP(C260,Planilha7!A25:F4125,4,0)*1.2203)</f>
        <v>733.19284900000002</v>
      </c>
      <c r="H260" s="21">
        <f t="shared" si="78"/>
        <v>8622.3479042399995</v>
      </c>
      <c r="I260" s="20">
        <f>(VLOOKUP(C260,Planilha7!A254:F4354,5,0)*1.2203)</f>
        <v>65.725358</v>
      </c>
      <c r="J260" s="21">
        <f t="shared" si="79"/>
        <v>772.93021007999994</v>
      </c>
      <c r="K260" s="20">
        <f t="shared" si="80"/>
        <v>798.91820700000005</v>
      </c>
      <c r="L260" s="22">
        <f t="shared" si="81"/>
        <v>9395.2781143200009</v>
      </c>
    </row>
    <row r="261" spans="1:14" ht="16.5">
      <c r="A261" s="48" t="s">
        <v>167</v>
      </c>
      <c r="B261" s="23" t="s">
        <v>21</v>
      </c>
      <c r="C261" s="16" t="s">
        <v>235</v>
      </c>
      <c r="D261" s="17" t="s">
        <v>236</v>
      </c>
      <c r="E261" s="18" t="s">
        <v>31</v>
      </c>
      <c r="F261" s="19">
        <v>15.5</v>
      </c>
      <c r="G261" s="20">
        <f>492.128*1.2203</f>
        <v>600.5437983999999</v>
      </c>
      <c r="H261" s="21">
        <f t="shared" si="78"/>
        <v>9308.4288751999993</v>
      </c>
      <c r="I261" s="20">
        <f>18.37*1.2203</f>
        <v>22.416910999999999</v>
      </c>
      <c r="J261" s="21">
        <f t="shared" si="79"/>
        <v>347.46212049999997</v>
      </c>
      <c r="K261" s="20">
        <f t="shared" si="80"/>
        <v>622.96070939999993</v>
      </c>
      <c r="L261" s="22">
        <f t="shared" si="81"/>
        <v>9655.8909956999996</v>
      </c>
    </row>
    <row r="262" spans="1:14" ht="16.5">
      <c r="A262" s="48" t="s">
        <v>170</v>
      </c>
      <c r="B262" s="23" t="s">
        <v>21</v>
      </c>
      <c r="C262" s="16" t="s">
        <v>237</v>
      </c>
      <c r="D262" s="17" t="s">
        <v>238</v>
      </c>
      <c r="E262" s="18" t="s">
        <v>31</v>
      </c>
      <c r="F262" s="19">
        <v>10.8</v>
      </c>
      <c r="G262" s="20">
        <f>572.5*1.2203</f>
        <v>698.62175000000002</v>
      </c>
      <c r="H262" s="21">
        <f t="shared" si="78"/>
        <v>7545.1149000000005</v>
      </c>
      <c r="I262" s="20">
        <f>22.81*1.2203</f>
        <v>27.835042999999995</v>
      </c>
      <c r="J262" s="21">
        <f t="shared" si="79"/>
        <v>300.61846439999999</v>
      </c>
      <c r="K262" s="20">
        <f t="shared" si="80"/>
        <v>726.45679300000006</v>
      </c>
      <c r="L262" s="22">
        <f t="shared" si="81"/>
        <v>7845.7333644000009</v>
      </c>
    </row>
    <row r="263" spans="1:14" ht="16.5">
      <c r="A263" s="48" t="s">
        <v>200</v>
      </c>
      <c r="B263" s="23" t="s">
        <v>21</v>
      </c>
      <c r="C263" s="16" t="s">
        <v>194</v>
      </c>
      <c r="D263" s="17" t="s">
        <v>195</v>
      </c>
      <c r="E263" s="18" t="s">
        <v>24</v>
      </c>
      <c r="F263" s="19">
        <v>1</v>
      </c>
      <c r="G263" s="20">
        <f>41.97*1.2203</f>
        <v>51.215990999999995</v>
      </c>
      <c r="H263" s="21">
        <f t="shared" si="78"/>
        <v>51.215990999999995</v>
      </c>
      <c r="I263" s="20">
        <f>1.29*1.2203</f>
        <v>1.574187</v>
      </c>
      <c r="J263" s="21">
        <f t="shared" si="79"/>
        <v>1.574187</v>
      </c>
      <c r="K263" s="20">
        <f t="shared" si="80"/>
        <v>52.790177999999997</v>
      </c>
      <c r="L263" s="22">
        <f t="shared" si="81"/>
        <v>52.790177999999997</v>
      </c>
    </row>
    <row r="264" spans="1:14" ht="16.5">
      <c r="A264" s="48" t="s">
        <v>201</v>
      </c>
      <c r="B264" s="23" t="s">
        <v>21</v>
      </c>
      <c r="C264" s="16" t="s">
        <v>196</v>
      </c>
      <c r="D264" s="17" t="s">
        <v>197</v>
      </c>
      <c r="E264" s="18" t="s">
        <v>24</v>
      </c>
      <c r="F264" s="19">
        <v>1</v>
      </c>
      <c r="G264" s="20">
        <f>38.87*1.2203</f>
        <v>47.433060999999995</v>
      </c>
      <c r="H264" s="21">
        <f t="shared" si="78"/>
        <v>47.433060999999995</v>
      </c>
      <c r="I264" s="20">
        <f t="shared" ref="I264:I265" si="82">1.29*1.2203</f>
        <v>1.574187</v>
      </c>
      <c r="J264" s="21">
        <f t="shared" si="79"/>
        <v>1.574187</v>
      </c>
      <c r="K264" s="20">
        <f t="shared" si="80"/>
        <v>49.007247999999997</v>
      </c>
      <c r="L264" s="22">
        <f t="shared" si="81"/>
        <v>49.007247999999997</v>
      </c>
    </row>
    <row r="265" spans="1:14" ht="16.5">
      <c r="A265" s="48" t="s">
        <v>219</v>
      </c>
      <c r="B265" s="23" t="s">
        <v>21</v>
      </c>
      <c r="C265" s="16" t="s">
        <v>198</v>
      </c>
      <c r="D265" s="17" t="s">
        <v>199</v>
      </c>
      <c r="E265" s="18" t="s">
        <v>24</v>
      </c>
      <c r="F265" s="19">
        <v>1</v>
      </c>
      <c r="G265" s="20">
        <f>90.54*1.2203</f>
        <v>110.485962</v>
      </c>
      <c r="H265" s="21">
        <f t="shared" si="78"/>
        <v>110.485962</v>
      </c>
      <c r="I265" s="20">
        <f t="shared" si="82"/>
        <v>1.574187</v>
      </c>
      <c r="J265" s="21">
        <f t="shared" si="79"/>
        <v>1.574187</v>
      </c>
      <c r="K265" s="20">
        <f t="shared" si="80"/>
        <v>112.060149</v>
      </c>
      <c r="L265" s="22">
        <f t="shared" si="81"/>
        <v>112.060149</v>
      </c>
    </row>
    <row r="266" spans="1:14" ht="34.5" customHeight="1">
      <c r="A266" s="49" t="s">
        <v>220</v>
      </c>
      <c r="B266" s="68" t="s">
        <v>21</v>
      </c>
      <c r="C266" s="16" t="s">
        <v>320</v>
      </c>
      <c r="D266" s="17" t="s">
        <v>321</v>
      </c>
      <c r="E266" s="18" t="s">
        <v>24</v>
      </c>
      <c r="F266" s="19">
        <v>15</v>
      </c>
      <c r="G266" s="20">
        <f>0*1.2203</f>
        <v>0</v>
      </c>
      <c r="H266" s="21">
        <f t="shared" si="78"/>
        <v>0</v>
      </c>
      <c r="I266" s="20">
        <f>185.1*1.2203</f>
        <v>225.87752999999998</v>
      </c>
      <c r="J266" s="21">
        <f t="shared" si="79"/>
        <v>3388.1629499999999</v>
      </c>
      <c r="K266" s="20">
        <f t="shared" si="80"/>
        <v>225.87752999999998</v>
      </c>
      <c r="L266" s="22">
        <f t="shared" si="81"/>
        <v>3388.1629499999999</v>
      </c>
    </row>
    <row r="267" spans="1:14" ht="17.25" thickBot="1">
      <c r="A267" s="43"/>
      <c r="B267" s="44"/>
      <c r="C267" s="44"/>
      <c r="D267" s="45"/>
      <c r="E267" s="45"/>
      <c r="F267" s="46"/>
      <c r="G267" s="47"/>
      <c r="H267" s="47"/>
      <c r="I267" s="20"/>
      <c r="J267" s="47"/>
      <c r="K267" s="47"/>
      <c r="L267" s="47"/>
    </row>
    <row r="268" spans="1:14" ht="18">
      <c r="A268" s="207" t="s">
        <v>171</v>
      </c>
      <c r="B268" s="208"/>
      <c r="C268" s="208"/>
      <c r="D268" s="208"/>
      <c r="E268" s="208"/>
      <c r="F268" s="209"/>
      <c r="G268" s="188">
        <f>ROUND(H257+H217+H204,2)</f>
        <v>158676.18</v>
      </c>
      <c r="H268" s="189"/>
      <c r="I268" s="188">
        <f>ROUND(J257+J217+J204,2)</f>
        <v>62439.199999999997</v>
      </c>
      <c r="J268" s="188"/>
      <c r="K268" s="198">
        <f>SUM(L257,L217,L204)</f>
        <v>221115.37789289388</v>
      </c>
      <c r="L268" s="198"/>
      <c r="M268" s="168">
        <f>I268+G268</f>
        <v>221115.38</v>
      </c>
      <c r="N268" s="167"/>
    </row>
    <row r="269" spans="1:14">
      <c r="A269" s="206"/>
      <c r="B269" s="206"/>
      <c r="C269" s="206"/>
      <c r="D269" s="206"/>
      <c r="E269" s="206"/>
      <c r="F269" s="206"/>
      <c r="G269" s="206"/>
      <c r="H269" s="206"/>
      <c r="I269" s="206" t="e">
        <f>VLOOKUP(C269,Planilha7!A263:F4363,5,0)</f>
        <v>#N/A</v>
      </c>
      <c r="J269" s="206"/>
      <c r="K269" s="206"/>
      <c r="L269" s="206"/>
      <c r="M269" s="167">
        <f>M268-K268</f>
        <v>2.1071061200927943E-3</v>
      </c>
      <c r="N269" s="167"/>
    </row>
    <row r="270" spans="1:14" ht="15.75">
      <c r="A270" s="203" t="s">
        <v>239</v>
      </c>
      <c r="B270" s="203"/>
      <c r="C270" s="203"/>
      <c r="D270" s="203"/>
      <c r="E270" s="203"/>
      <c r="F270" s="203"/>
      <c r="G270" s="203"/>
      <c r="H270" s="203"/>
      <c r="I270" s="203" t="e">
        <f>VLOOKUP(C270,Planilha7!A264:F4364,5,0)</f>
        <v>#N/A</v>
      </c>
      <c r="J270" s="203"/>
      <c r="K270" s="203"/>
      <c r="L270" s="203"/>
    </row>
    <row r="271" spans="1:14" ht="16.5">
      <c r="A271" s="27" t="s">
        <v>13</v>
      </c>
      <c r="B271" s="28"/>
      <c r="C271" s="28"/>
      <c r="D271" s="29" t="s">
        <v>14</v>
      </c>
      <c r="E271" s="28"/>
      <c r="F271" s="30"/>
      <c r="G271" s="31"/>
      <c r="H271" s="32">
        <f>H272</f>
        <v>6606.7971868599998</v>
      </c>
      <c r="I271" s="31"/>
      <c r="J271" s="32">
        <f>J272</f>
        <v>4075.4233409099998</v>
      </c>
      <c r="K271" s="32"/>
      <c r="L271" s="33">
        <f>L272</f>
        <v>10682.220527770001</v>
      </c>
    </row>
    <row r="272" spans="1:14" ht="16.5">
      <c r="A272" s="34" t="s">
        <v>15</v>
      </c>
      <c r="B272" s="35"/>
      <c r="C272" s="35"/>
      <c r="D272" s="36" t="s">
        <v>173</v>
      </c>
      <c r="E272" s="35"/>
      <c r="F272" s="37"/>
      <c r="G272" s="38"/>
      <c r="H272" s="39">
        <f>SUM(H273:H279)</f>
        <v>6606.7971868599998</v>
      </c>
      <c r="I272" s="38"/>
      <c r="J272" s="39">
        <f>SUM(J273:J279)</f>
        <v>4075.4233409099998</v>
      </c>
      <c r="K272" s="39"/>
      <c r="L272" s="40">
        <f>SUM(L273:L279)</f>
        <v>10682.220527770001</v>
      </c>
    </row>
    <row r="273" spans="1:12" ht="16.5">
      <c r="A273" s="48" t="s">
        <v>174</v>
      </c>
      <c r="B273" s="23" t="s">
        <v>16</v>
      </c>
      <c r="C273" s="16" t="s">
        <v>17</v>
      </c>
      <c r="D273" s="17" t="s">
        <v>18</v>
      </c>
      <c r="E273" s="18" t="s">
        <v>19</v>
      </c>
      <c r="F273" s="19">
        <v>6</v>
      </c>
      <c r="G273" s="20">
        <f>(VLOOKUP(C273,Planilha7!A23:F4123,4,0)*1.2203)</f>
        <v>691.81247599999995</v>
      </c>
      <c r="H273" s="21">
        <f>F273*G273</f>
        <v>4150.8748559999995</v>
      </c>
      <c r="I273" s="20">
        <f>(VLOOKUP(C273,Planilha7!A132:F4232,5,0)*1.2203)</f>
        <v>93.853272999999987</v>
      </c>
      <c r="J273" s="21">
        <f>F273*I273</f>
        <v>563.1196379999999</v>
      </c>
      <c r="K273" s="20">
        <f>G273+I273</f>
        <v>785.66574899999989</v>
      </c>
      <c r="L273" s="22">
        <f>F273*K273</f>
        <v>4713.9944939999996</v>
      </c>
    </row>
    <row r="274" spans="1:12" ht="16.5">
      <c r="A274" s="48" t="s">
        <v>175</v>
      </c>
      <c r="B274" s="23" t="s">
        <v>21</v>
      </c>
      <c r="C274" s="16" t="s">
        <v>22</v>
      </c>
      <c r="D274" s="17" t="s">
        <v>23</v>
      </c>
      <c r="E274" s="18" t="s">
        <v>24</v>
      </c>
      <c r="F274" s="19">
        <v>1</v>
      </c>
      <c r="G274" s="20">
        <f>1515.5*1.2203</f>
        <v>1849.36465</v>
      </c>
      <c r="H274" s="21">
        <f t="shared" ref="H274:H279" si="83">F274*G274</f>
        <v>1849.36465</v>
      </c>
      <c r="I274" s="20">
        <f>394.785*1.2203</f>
        <v>481.75613550000003</v>
      </c>
      <c r="J274" s="21">
        <f t="shared" ref="J274:J279" si="84">F274*I274</f>
        <v>481.75613550000003</v>
      </c>
      <c r="K274" s="20">
        <f t="shared" ref="K274:K279" si="85">G274+I274</f>
        <v>2331.1207855000002</v>
      </c>
      <c r="L274" s="22">
        <f t="shared" ref="L274:L279" si="86">F274*K274</f>
        <v>2331.1207855000002</v>
      </c>
    </row>
    <row r="275" spans="1:12" ht="16.5">
      <c r="A275" s="48" t="s">
        <v>176</v>
      </c>
      <c r="B275" s="23" t="s">
        <v>16</v>
      </c>
      <c r="C275" s="16" t="s">
        <v>203</v>
      </c>
      <c r="D275" s="17" t="s">
        <v>204</v>
      </c>
      <c r="E275" s="18" t="s">
        <v>19</v>
      </c>
      <c r="F275" s="19">
        <v>1.92</v>
      </c>
      <c r="G275" s="20">
        <f>(VLOOKUP(C275,Planilha7!A25:F4125,4,0)*1.2203)</f>
        <v>49.251307999999995</v>
      </c>
      <c r="H275" s="21">
        <f t="shared" si="83"/>
        <v>94.562511359999988</v>
      </c>
      <c r="I275" s="20">
        <f>(VLOOKUP(C275,Planilha7!A269:F4369,5,0)*1.2203)</f>
        <v>36.011052999999997</v>
      </c>
      <c r="J275" s="21">
        <f t="shared" si="84"/>
        <v>69.141221759999993</v>
      </c>
      <c r="K275" s="20">
        <f t="shared" si="85"/>
        <v>85.262360999999999</v>
      </c>
      <c r="L275" s="22">
        <f t="shared" si="86"/>
        <v>163.70373311999998</v>
      </c>
    </row>
    <row r="276" spans="1:12" ht="16.5">
      <c r="A276" s="48" t="s">
        <v>177</v>
      </c>
      <c r="B276" s="23" t="s">
        <v>16</v>
      </c>
      <c r="C276" s="16" t="s">
        <v>39</v>
      </c>
      <c r="D276" s="17" t="s">
        <v>40</v>
      </c>
      <c r="E276" s="18" t="s">
        <v>19</v>
      </c>
      <c r="F276" s="19">
        <v>12.65</v>
      </c>
      <c r="G276" s="20">
        <f>(VLOOKUP(C276,Planilha7!A26:F4126,4,0)*1.2203)</f>
        <v>0</v>
      </c>
      <c r="H276" s="21">
        <f t="shared" si="83"/>
        <v>0</v>
      </c>
      <c r="I276" s="20">
        <f>(VLOOKUP(C276,Planilha7!A270:F4370,5,0)*1.2203)</f>
        <v>31.703393999999999</v>
      </c>
      <c r="J276" s="21">
        <f t="shared" si="84"/>
        <v>401.04793410000002</v>
      </c>
      <c r="K276" s="20">
        <f t="shared" si="85"/>
        <v>31.703393999999999</v>
      </c>
      <c r="L276" s="22">
        <f t="shared" si="86"/>
        <v>401.04793410000002</v>
      </c>
    </row>
    <row r="277" spans="1:12" ht="16.5">
      <c r="A277" s="48" t="s">
        <v>180</v>
      </c>
      <c r="B277" s="23" t="s">
        <v>16</v>
      </c>
      <c r="C277" s="16" t="s">
        <v>46</v>
      </c>
      <c r="D277" s="17" t="s">
        <v>47</v>
      </c>
      <c r="E277" s="18" t="s">
        <v>44</v>
      </c>
      <c r="F277" s="19">
        <v>25.695599999999999</v>
      </c>
      <c r="G277" s="20">
        <f>(VLOOKUP(C277,Planilha7!A27:F4127,4,0)*1.2203)</f>
        <v>0</v>
      </c>
      <c r="H277" s="21">
        <f t="shared" si="83"/>
        <v>0</v>
      </c>
      <c r="I277" s="20">
        <f>(VLOOKUP(C277,Planilha7!A271:F4371,5,0)*1.2203)</f>
        <v>61.320074999999996</v>
      </c>
      <c r="J277" s="21">
        <f t="shared" si="84"/>
        <v>1575.6561191699998</v>
      </c>
      <c r="K277" s="20">
        <f t="shared" si="85"/>
        <v>61.320074999999996</v>
      </c>
      <c r="L277" s="22">
        <f t="shared" si="86"/>
        <v>1575.6561191699998</v>
      </c>
    </row>
    <row r="278" spans="1:12" ht="16.5">
      <c r="A278" s="48" t="s">
        <v>181</v>
      </c>
      <c r="B278" s="23" t="s">
        <v>16</v>
      </c>
      <c r="C278" s="16" t="s">
        <v>182</v>
      </c>
      <c r="D278" s="17" t="s">
        <v>183</v>
      </c>
      <c r="E278" s="18" t="s">
        <v>44</v>
      </c>
      <c r="F278" s="19">
        <v>4.1532</v>
      </c>
      <c r="G278" s="20">
        <f>(VLOOKUP(C278,Planilha7!A28:F4128,4,0)*1.2203)</f>
        <v>0</v>
      </c>
      <c r="H278" s="21">
        <f t="shared" si="83"/>
        <v>0</v>
      </c>
      <c r="I278" s="20">
        <f>(VLOOKUP(C278,Planilha7!A132:F4232,5,0)*1.2203)</f>
        <v>224.84027499999999</v>
      </c>
      <c r="J278" s="21">
        <f t="shared" si="84"/>
        <v>933.80663012999992</v>
      </c>
      <c r="K278" s="20">
        <f t="shared" si="85"/>
        <v>224.84027499999999</v>
      </c>
      <c r="L278" s="22">
        <f t="shared" si="86"/>
        <v>933.80663012999992</v>
      </c>
    </row>
    <row r="279" spans="1:12" ht="33">
      <c r="A279" s="48" t="s">
        <v>184</v>
      </c>
      <c r="B279" s="23" t="s">
        <v>16</v>
      </c>
      <c r="C279" s="16" t="s">
        <v>49</v>
      </c>
      <c r="D279" s="17" t="s">
        <v>50</v>
      </c>
      <c r="E279" s="18" t="s">
        <v>44</v>
      </c>
      <c r="F279" s="19">
        <v>4.1500000000000004</v>
      </c>
      <c r="G279" s="20">
        <f>(VLOOKUP(C279,Planilha7!A29:F4129,4,0)*1.2203)</f>
        <v>123.37232999999999</v>
      </c>
      <c r="H279" s="21">
        <f t="shared" si="83"/>
        <v>511.99516950000003</v>
      </c>
      <c r="I279" s="20">
        <f>(VLOOKUP(C279,Planilha7!A273:F4373,5,0)*1.2203)</f>
        <v>12.264015000000001</v>
      </c>
      <c r="J279" s="21">
        <f t="shared" si="84"/>
        <v>50.895662250000008</v>
      </c>
      <c r="K279" s="20">
        <f t="shared" si="85"/>
        <v>135.63634500000001</v>
      </c>
      <c r="L279" s="22">
        <f t="shared" si="86"/>
        <v>562.89083175000007</v>
      </c>
    </row>
    <row r="280" spans="1:12" ht="16.5">
      <c r="A280" s="24"/>
      <c r="B280" s="25"/>
      <c r="C280" s="25"/>
      <c r="D280" s="26"/>
      <c r="E280" s="26"/>
      <c r="F280" s="26"/>
      <c r="G280" s="26"/>
      <c r="H280" s="26"/>
      <c r="I280" s="20"/>
      <c r="J280" s="26"/>
      <c r="K280" s="26"/>
      <c r="L280" s="26"/>
    </row>
    <row r="281" spans="1:12" ht="16.5">
      <c r="A281" s="27" t="s">
        <v>51</v>
      </c>
      <c r="B281" s="28"/>
      <c r="C281" s="28"/>
      <c r="D281" s="29" t="s">
        <v>52</v>
      </c>
      <c r="E281" s="28"/>
      <c r="F281" s="30"/>
      <c r="G281" s="31"/>
      <c r="H281" s="32">
        <f>ROUND(H282+H312+H295,2)</f>
        <v>122772.87</v>
      </c>
      <c r="I281" s="31"/>
      <c r="J281" s="32">
        <f>ROUND(J282+J312+J295,2)</f>
        <v>50814.33</v>
      </c>
      <c r="K281" s="32"/>
      <c r="L281" s="33">
        <f>ROUND(L282+L312+L295,2)</f>
        <v>173587.20000000001</v>
      </c>
    </row>
    <row r="282" spans="1:12" ht="16.5">
      <c r="A282" s="34" t="s">
        <v>53</v>
      </c>
      <c r="B282" s="35"/>
      <c r="C282" s="35"/>
      <c r="D282" s="36" t="s">
        <v>54</v>
      </c>
      <c r="E282" s="35"/>
      <c r="F282" s="37"/>
      <c r="G282" s="38"/>
      <c r="H282" s="39">
        <f>SUM(H283:H293)</f>
        <v>80224.446554030787</v>
      </c>
      <c r="I282" s="38"/>
      <c r="J282" s="39">
        <f>SUM(J283:J293)</f>
        <v>29719.382390785046</v>
      </c>
      <c r="K282" s="39"/>
      <c r="L282" s="40">
        <f>SUM(L283:L293)</f>
        <v>109943.82894481583</v>
      </c>
    </row>
    <row r="283" spans="1:12" s="62" customFormat="1" ht="16.5">
      <c r="A283" s="48" t="s">
        <v>55</v>
      </c>
      <c r="B283" s="23" t="s">
        <v>16</v>
      </c>
      <c r="C283" s="16" t="s">
        <v>56</v>
      </c>
      <c r="D283" s="17" t="s">
        <v>57</v>
      </c>
      <c r="E283" s="18" t="s">
        <v>24</v>
      </c>
      <c r="F283" s="19">
        <v>1</v>
      </c>
      <c r="G283" s="20">
        <f>(VLOOKUP(C283,Planilha7!A23:F4123,4,0)*1.2203)</f>
        <v>492.36664400000001</v>
      </c>
      <c r="H283" s="21">
        <f>F283*G283</f>
        <v>492.36664400000001</v>
      </c>
      <c r="I283" s="20">
        <f>(VLOOKUP(C283,Planilha7!A277:F4377,5,0)*1.2203)</f>
        <v>23.063669999999998</v>
      </c>
      <c r="J283" s="21">
        <f>F283*I283</f>
        <v>23.063669999999998</v>
      </c>
      <c r="K283" s="20">
        <f>G283+I283</f>
        <v>515.43031399999995</v>
      </c>
      <c r="L283" s="22">
        <f>F283*K283</f>
        <v>515.43031399999995</v>
      </c>
    </row>
    <row r="284" spans="1:12" s="62" customFormat="1" ht="16.5">
      <c r="A284" s="48" t="s">
        <v>58</v>
      </c>
      <c r="B284" s="23" t="s">
        <v>16</v>
      </c>
      <c r="C284" s="16" t="s">
        <v>62</v>
      </c>
      <c r="D284" s="17" t="s">
        <v>63</v>
      </c>
      <c r="E284" s="18" t="s">
        <v>24</v>
      </c>
      <c r="F284" s="19">
        <v>1</v>
      </c>
      <c r="G284" s="20">
        <f>(VLOOKUP(C284,Planilha7!A24:F4124,4,0)*1.2203)</f>
        <v>606.03758899999991</v>
      </c>
      <c r="H284" s="21">
        <f t="shared" ref="H284:H293" si="87">F284*G284</f>
        <v>606.03758899999991</v>
      </c>
      <c r="I284" s="20">
        <f>(VLOOKUP(C284,Planilha7!A278:F4378,5,0)*1.2203)</f>
        <v>102.480794</v>
      </c>
      <c r="J284" s="21">
        <f t="shared" ref="J284:J293" si="88">F284*I284</f>
        <v>102.480794</v>
      </c>
      <c r="K284" s="20">
        <f t="shared" ref="K284:K293" si="89">G284+I284</f>
        <v>708.51838299999986</v>
      </c>
      <c r="L284" s="22">
        <f t="shared" ref="L284:L293" si="90">F284*K284</f>
        <v>708.51838299999986</v>
      </c>
    </row>
    <row r="285" spans="1:12" s="62" customFormat="1" ht="33">
      <c r="A285" s="48" t="s">
        <v>61</v>
      </c>
      <c r="B285" s="23" t="s">
        <v>16</v>
      </c>
      <c r="C285" s="16" t="s">
        <v>65</v>
      </c>
      <c r="D285" s="17" t="s">
        <v>66</v>
      </c>
      <c r="E285" s="18" t="s">
        <v>24</v>
      </c>
      <c r="F285" s="19">
        <v>1</v>
      </c>
      <c r="G285" s="20">
        <f>(VLOOKUP(C285,Planilha7!A25:F4125,4,0)*1.2203)</f>
        <v>565.04771200000005</v>
      </c>
      <c r="H285" s="21">
        <f t="shared" si="87"/>
        <v>565.04771200000005</v>
      </c>
      <c r="I285" s="20">
        <f>(VLOOKUP(C285,Planilha7!A279:F4379,5,0)*1.2203)</f>
        <v>61.600743999999992</v>
      </c>
      <c r="J285" s="21">
        <f t="shared" si="88"/>
        <v>61.600743999999992</v>
      </c>
      <c r="K285" s="20">
        <f t="shared" si="89"/>
        <v>626.64845600000001</v>
      </c>
      <c r="L285" s="22">
        <f t="shared" si="90"/>
        <v>626.64845600000001</v>
      </c>
    </row>
    <row r="286" spans="1:12" s="62" customFormat="1" ht="16.5">
      <c r="A286" s="48" t="s">
        <v>64</v>
      </c>
      <c r="B286" s="23" t="s">
        <v>16</v>
      </c>
      <c r="C286" s="16" t="s">
        <v>59</v>
      </c>
      <c r="D286" s="17" t="s">
        <v>60</v>
      </c>
      <c r="E286" s="18" t="s">
        <v>24</v>
      </c>
      <c r="F286" s="19">
        <v>1</v>
      </c>
      <c r="G286" s="20">
        <f>(VLOOKUP(C286,Planilha7!A26:F4126,4,0)*1.2203)</f>
        <v>522.53246000000001</v>
      </c>
      <c r="H286" s="21">
        <f t="shared" si="87"/>
        <v>522.53246000000001</v>
      </c>
      <c r="I286" s="20">
        <f>(VLOOKUP(C286,Planilha7!A280:F4380,5,0)*1.2203)</f>
        <v>23.063669999999998</v>
      </c>
      <c r="J286" s="21">
        <f t="shared" si="88"/>
        <v>23.063669999999998</v>
      </c>
      <c r="K286" s="20">
        <f t="shared" si="89"/>
        <v>545.59613000000002</v>
      </c>
      <c r="L286" s="22">
        <f t="shared" si="90"/>
        <v>545.59613000000002</v>
      </c>
    </row>
    <row r="287" spans="1:12" s="62" customFormat="1" ht="16.5">
      <c r="A287" s="48" t="s">
        <v>67</v>
      </c>
      <c r="B287" s="23" t="s">
        <v>16</v>
      </c>
      <c r="C287" s="16" t="s">
        <v>68</v>
      </c>
      <c r="D287" s="17" t="s">
        <v>69</v>
      </c>
      <c r="E287" s="18" t="s">
        <v>24</v>
      </c>
      <c r="F287" s="19">
        <v>1</v>
      </c>
      <c r="G287" s="20">
        <f>(VLOOKUP(C287,Planilha7!A27:F4127,4,0)*1.2203)</f>
        <v>395.01110999999997</v>
      </c>
      <c r="H287" s="21">
        <f t="shared" si="87"/>
        <v>395.01110999999997</v>
      </c>
      <c r="I287" s="20">
        <f>(VLOOKUP(C287,Planilha7!A281:F4381,5,0)*1.2203)</f>
        <v>76.866697000000002</v>
      </c>
      <c r="J287" s="21">
        <f t="shared" si="88"/>
        <v>76.866697000000002</v>
      </c>
      <c r="K287" s="20">
        <f t="shared" si="89"/>
        <v>471.87780699999996</v>
      </c>
      <c r="L287" s="22">
        <f t="shared" si="90"/>
        <v>471.87780699999996</v>
      </c>
    </row>
    <row r="288" spans="1:12" s="62" customFormat="1" ht="16.5">
      <c r="A288" s="48" t="s">
        <v>70</v>
      </c>
      <c r="B288" s="23" t="s">
        <v>16</v>
      </c>
      <c r="C288" s="16" t="s">
        <v>71</v>
      </c>
      <c r="D288" s="17" t="s">
        <v>72</v>
      </c>
      <c r="E288" s="18" t="s">
        <v>31</v>
      </c>
      <c r="F288" s="19">
        <v>5.35</v>
      </c>
      <c r="G288" s="20">
        <f>(VLOOKUP(C288,Planilha7!A28:F4128,4,0)*1.2203)</f>
        <v>269.18597699999998</v>
      </c>
      <c r="H288" s="21">
        <f t="shared" si="87"/>
        <v>1440.1449769499998</v>
      </c>
      <c r="I288" s="20">
        <f>(VLOOKUP(C288,Planilha7!A282:F4382,5,0)*1.2203)</f>
        <v>115.293944</v>
      </c>
      <c r="J288" s="21">
        <f t="shared" si="88"/>
        <v>616.82260039999994</v>
      </c>
      <c r="K288" s="20">
        <f t="shared" si="89"/>
        <v>384.47992099999999</v>
      </c>
      <c r="L288" s="22">
        <f t="shared" si="90"/>
        <v>2056.9675773499998</v>
      </c>
    </row>
    <row r="289" spans="1:12" s="62" customFormat="1" ht="16.5">
      <c r="A289" s="48" t="s">
        <v>73</v>
      </c>
      <c r="B289" s="23" t="s">
        <v>16</v>
      </c>
      <c r="C289" s="16" t="s">
        <v>74</v>
      </c>
      <c r="D289" s="17" t="s">
        <v>75</v>
      </c>
      <c r="E289" s="18" t="s">
        <v>31</v>
      </c>
      <c r="F289" s="19">
        <v>226.99</v>
      </c>
      <c r="G289" s="20">
        <f>(VLOOKUP(C289,Planilha7!A29:F4129,4,0)*1.2203)</f>
        <v>235.542306</v>
      </c>
      <c r="H289" s="21">
        <f t="shared" si="87"/>
        <v>53465.748038940001</v>
      </c>
      <c r="I289" s="20">
        <f>(VLOOKUP(C289,Planilha7!A283:F4383,5,0)*1.2203)</f>
        <v>102.480794</v>
      </c>
      <c r="J289" s="21">
        <f t="shared" si="88"/>
        <v>23262.115430060003</v>
      </c>
      <c r="K289" s="20">
        <f t="shared" si="89"/>
        <v>338.0231</v>
      </c>
      <c r="L289" s="22">
        <f t="shared" si="90"/>
        <v>76727.863469000004</v>
      </c>
    </row>
    <row r="290" spans="1:12" s="62" customFormat="1" ht="16.5">
      <c r="A290" s="48" t="s">
        <v>76</v>
      </c>
      <c r="B290" s="23" t="s">
        <v>16</v>
      </c>
      <c r="C290" s="16" t="s">
        <v>77</v>
      </c>
      <c r="D290" s="17" t="s">
        <v>78</v>
      </c>
      <c r="E290" s="18" t="s">
        <v>24</v>
      </c>
      <c r="F290" s="19">
        <v>1</v>
      </c>
      <c r="G290" s="20">
        <f>(VLOOKUP(C290,Planilha7!A30:F4130,4,0)*1.2203)</f>
        <v>6353.3333109999994</v>
      </c>
      <c r="H290" s="21">
        <f t="shared" si="87"/>
        <v>6353.3333109999994</v>
      </c>
      <c r="I290" s="20">
        <f>(VLOOKUP(C290,Planilha7!A284:F4384,5,0)*1.2203)</f>
        <v>286.72168799999997</v>
      </c>
      <c r="J290" s="21">
        <f t="shared" si="88"/>
        <v>286.72168799999997</v>
      </c>
      <c r="K290" s="20">
        <f t="shared" si="89"/>
        <v>6640.054998999999</v>
      </c>
      <c r="L290" s="22">
        <f t="shared" si="90"/>
        <v>6640.054998999999</v>
      </c>
    </row>
    <row r="291" spans="1:12" s="62" customFormat="1" ht="16.5">
      <c r="A291" s="48" t="s">
        <v>79</v>
      </c>
      <c r="B291" s="23" t="s">
        <v>16</v>
      </c>
      <c r="C291" s="16" t="s">
        <v>80</v>
      </c>
      <c r="D291" s="17" t="s">
        <v>240</v>
      </c>
      <c r="E291" s="18" t="s">
        <v>19</v>
      </c>
      <c r="F291" s="19">
        <v>112.121205856</v>
      </c>
      <c r="G291" s="20">
        <f>(VLOOKUP(C291,Planilha7!A31:F4131,4,0)*1.2203)</f>
        <v>18.231282</v>
      </c>
      <c r="H291" s="21">
        <f t="shared" si="87"/>
        <v>2044.1133221407874</v>
      </c>
      <c r="I291" s="20">
        <f>(VLOOKUP(C291,Planilha7!A285:F4385,5,0)*1.2203)</f>
        <v>30.129207000000001</v>
      </c>
      <c r="J291" s="21">
        <f t="shared" si="88"/>
        <v>3378.1230203250366</v>
      </c>
      <c r="K291" s="20">
        <f t="shared" si="89"/>
        <v>48.360489000000001</v>
      </c>
      <c r="L291" s="22">
        <f t="shared" si="90"/>
        <v>5422.2363424658242</v>
      </c>
    </row>
    <row r="292" spans="1:12" s="62" customFormat="1" ht="16.5">
      <c r="A292" s="48" t="s">
        <v>82</v>
      </c>
      <c r="B292" s="23" t="s">
        <v>16</v>
      </c>
      <c r="C292" s="16" t="s">
        <v>83</v>
      </c>
      <c r="D292" s="17" t="s">
        <v>84</v>
      </c>
      <c r="E292" s="18" t="s">
        <v>24</v>
      </c>
      <c r="F292" s="19">
        <v>4</v>
      </c>
      <c r="G292" s="20">
        <f>(VLOOKUP(C292,Planilha7!A32:F4132,4,0)*1.2203)</f>
        <v>2819.25909</v>
      </c>
      <c r="H292" s="21">
        <f t="shared" si="87"/>
        <v>11277.03636</v>
      </c>
      <c r="I292" s="20">
        <f>(VLOOKUP(C292,Planilha7!A286:F4386,5,0)*1.2203)</f>
        <v>266.45250499999997</v>
      </c>
      <c r="J292" s="21">
        <f t="shared" si="88"/>
        <v>1065.8100199999999</v>
      </c>
      <c r="K292" s="20">
        <f t="shared" si="89"/>
        <v>3085.7115949999998</v>
      </c>
      <c r="L292" s="22">
        <f t="shared" si="90"/>
        <v>12342.846379999999</v>
      </c>
    </row>
    <row r="293" spans="1:12" s="63" customFormat="1" ht="16.5">
      <c r="A293" s="48" t="s">
        <v>85</v>
      </c>
      <c r="B293" s="23" t="s">
        <v>16</v>
      </c>
      <c r="C293" s="16" t="s">
        <v>210</v>
      </c>
      <c r="D293" s="17" t="s">
        <v>211</v>
      </c>
      <c r="E293" s="18" t="s">
        <v>24</v>
      </c>
      <c r="F293" s="19">
        <v>1</v>
      </c>
      <c r="G293" s="20">
        <f>(VLOOKUP(C293,Planilha7!A33:F4133,4,0)*1.2203)</f>
        <v>3063.0750299999995</v>
      </c>
      <c r="H293" s="21">
        <f t="shared" si="87"/>
        <v>3063.0750299999995</v>
      </c>
      <c r="I293" s="20">
        <f>(VLOOKUP(C293,Planilha7!A287:F4387,5,0)*1.2203)</f>
        <v>822.71405700000003</v>
      </c>
      <c r="J293" s="21">
        <f t="shared" si="88"/>
        <v>822.71405700000003</v>
      </c>
      <c r="K293" s="20">
        <f t="shared" si="89"/>
        <v>3885.7890869999997</v>
      </c>
      <c r="L293" s="22">
        <f t="shared" si="90"/>
        <v>3885.7890869999997</v>
      </c>
    </row>
    <row r="294" spans="1:12" ht="16.5">
      <c r="A294" s="64"/>
      <c r="B294" s="65"/>
      <c r="C294" s="65"/>
      <c r="D294" s="66"/>
      <c r="E294" s="66"/>
      <c r="F294" s="66"/>
      <c r="G294" s="66"/>
      <c r="H294" s="66"/>
      <c r="I294" s="20"/>
      <c r="J294" s="66"/>
      <c r="K294" s="66"/>
      <c r="L294" s="66"/>
    </row>
    <row r="295" spans="1:12" ht="16.5">
      <c r="A295" s="34" t="s">
        <v>88</v>
      </c>
      <c r="B295" s="35"/>
      <c r="C295" s="35"/>
      <c r="D295" s="36" t="s">
        <v>89</v>
      </c>
      <c r="E295" s="35"/>
      <c r="F295" s="37"/>
      <c r="G295" s="38"/>
      <c r="H295" s="39">
        <f>SUM(H296:H310)</f>
        <v>35960.617634909999</v>
      </c>
      <c r="I295" s="38"/>
      <c r="J295" s="39">
        <f>SUM(J296:J310)</f>
        <v>20172.246394989997</v>
      </c>
      <c r="K295" s="39"/>
      <c r="L295" s="40">
        <f>SUM(L296:L310)</f>
        <v>56132.864029900004</v>
      </c>
    </row>
    <row r="296" spans="1:12" ht="16.5">
      <c r="A296" s="48" t="s">
        <v>90</v>
      </c>
      <c r="B296" s="23" t="s">
        <v>16</v>
      </c>
      <c r="C296" s="16" t="s">
        <v>91</v>
      </c>
      <c r="D296" s="17" t="s">
        <v>92</v>
      </c>
      <c r="E296" s="18" t="s">
        <v>24</v>
      </c>
      <c r="F296" s="19">
        <v>5</v>
      </c>
      <c r="G296" s="20">
        <f>(VLOOKUP(C296,Planilha7!A23:F4123,4,0)*1.2203)</f>
        <v>103.61567299999999</v>
      </c>
      <c r="H296" s="21">
        <f>F296*G296</f>
        <v>518.07836499999996</v>
      </c>
      <c r="I296" s="20">
        <f>(VLOOKUP(C296,Planilha7!A290:F4390,5,0)*1.2203)</f>
        <v>15.375779999999999</v>
      </c>
      <c r="J296" s="21">
        <f>F296*I296</f>
        <v>76.878899999999987</v>
      </c>
      <c r="K296" s="20">
        <f>G296+I296</f>
        <v>118.99145299999998</v>
      </c>
      <c r="L296" s="22">
        <f>F296*K296</f>
        <v>594.95726499999989</v>
      </c>
    </row>
    <row r="297" spans="1:12" ht="16.5">
      <c r="A297" s="48" t="s">
        <v>93</v>
      </c>
      <c r="B297" s="23" t="s">
        <v>16</v>
      </c>
      <c r="C297" s="16" t="s">
        <v>94</v>
      </c>
      <c r="D297" s="17" t="s">
        <v>95</v>
      </c>
      <c r="E297" s="18" t="s">
        <v>24</v>
      </c>
      <c r="F297" s="19">
        <v>4</v>
      </c>
      <c r="G297" s="20">
        <f>(VLOOKUP(C297,Planilha7!A24:F4124,4,0)*1.2203)</f>
        <v>91.961807999999991</v>
      </c>
      <c r="H297" s="21">
        <f t="shared" ref="H297:H310" si="91">F297*G297</f>
        <v>367.84723199999996</v>
      </c>
      <c r="I297" s="20">
        <f>(VLOOKUP(C297,Planilha7!A291:F4391,5,0)*1.2203)</f>
        <v>15.375779999999999</v>
      </c>
      <c r="J297" s="21">
        <f t="shared" ref="J297:J310" si="92">F297*I297</f>
        <v>61.503119999999996</v>
      </c>
      <c r="K297" s="20">
        <f t="shared" ref="K297:K310" si="93">G297+I297</f>
        <v>107.33758799999998</v>
      </c>
      <c r="L297" s="22">
        <f t="shared" ref="L297:L310" si="94">F297*K297</f>
        <v>429.35035199999993</v>
      </c>
    </row>
    <row r="298" spans="1:12" ht="16.5">
      <c r="A298" s="48" t="s">
        <v>96</v>
      </c>
      <c r="B298" s="23" t="s">
        <v>16</v>
      </c>
      <c r="C298" s="16" t="s">
        <v>97</v>
      </c>
      <c r="D298" s="17" t="s">
        <v>98</v>
      </c>
      <c r="E298" s="18" t="s">
        <v>24</v>
      </c>
      <c r="F298" s="19">
        <v>4</v>
      </c>
      <c r="G298" s="20">
        <f>(VLOOKUP(C298,Planilha7!A25:F4125,4,0)*1.2203)</f>
        <v>367.85943499999996</v>
      </c>
      <c r="H298" s="21">
        <f t="shared" si="91"/>
        <v>1471.4377399999998</v>
      </c>
      <c r="I298" s="20">
        <f>(VLOOKUP(C298,Planilha7!A292:F4392,5,0)*1.2203)</f>
        <v>15.375779999999999</v>
      </c>
      <c r="J298" s="21">
        <f t="shared" si="92"/>
        <v>61.503119999999996</v>
      </c>
      <c r="K298" s="20">
        <f t="shared" si="93"/>
        <v>383.23521499999998</v>
      </c>
      <c r="L298" s="22">
        <f t="shared" si="94"/>
        <v>1532.9408599999999</v>
      </c>
    </row>
    <row r="299" spans="1:12" ht="33">
      <c r="A299" s="48" t="s">
        <v>99</v>
      </c>
      <c r="B299" s="23" t="s">
        <v>16</v>
      </c>
      <c r="C299" s="16" t="s">
        <v>100</v>
      </c>
      <c r="D299" s="17" t="s">
        <v>101</v>
      </c>
      <c r="E299" s="18" t="s">
        <v>24</v>
      </c>
      <c r="F299" s="19">
        <v>1</v>
      </c>
      <c r="G299" s="20">
        <f>(VLOOKUP(C299,Planilha7!A26:F4126,4,0)*1.2203)</f>
        <v>926.90327100000002</v>
      </c>
      <c r="H299" s="21">
        <f t="shared" si="91"/>
        <v>926.90327100000002</v>
      </c>
      <c r="I299" s="20">
        <f>(VLOOKUP(C299,Planilha7!A293:F4393,5,0)*1.2203)</f>
        <v>16.413034999999997</v>
      </c>
      <c r="J299" s="21">
        <f t="shared" si="92"/>
        <v>16.413034999999997</v>
      </c>
      <c r="K299" s="20">
        <f t="shared" si="93"/>
        <v>943.31630600000005</v>
      </c>
      <c r="L299" s="22">
        <f t="shared" si="94"/>
        <v>943.31630600000005</v>
      </c>
    </row>
    <row r="300" spans="1:12" ht="33">
      <c r="A300" s="48" t="s">
        <v>102</v>
      </c>
      <c r="B300" s="23" t="s">
        <v>16</v>
      </c>
      <c r="C300" s="16" t="s">
        <v>103</v>
      </c>
      <c r="D300" s="17" t="s">
        <v>104</v>
      </c>
      <c r="E300" s="18" t="s">
        <v>24</v>
      </c>
      <c r="F300" s="19">
        <v>22</v>
      </c>
      <c r="G300" s="20">
        <f>(VLOOKUP(C300,Planilha7!A27:F4127,4,0)*1.2203)</f>
        <v>107.715881</v>
      </c>
      <c r="H300" s="21">
        <f t="shared" si="91"/>
        <v>2369.749382</v>
      </c>
      <c r="I300" s="20">
        <f>(VLOOKUP(C300,Planilha7!A294:F4394,5,0)*1.2203)</f>
        <v>25.626300000000001</v>
      </c>
      <c r="J300" s="21">
        <f t="shared" si="92"/>
        <v>563.77859999999998</v>
      </c>
      <c r="K300" s="20">
        <f t="shared" si="93"/>
        <v>133.34218099999998</v>
      </c>
      <c r="L300" s="22">
        <f t="shared" si="94"/>
        <v>2933.5279819999996</v>
      </c>
    </row>
    <row r="301" spans="1:12" ht="16.5">
      <c r="A301" s="48" t="s">
        <v>105</v>
      </c>
      <c r="B301" s="23" t="s">
        <v>21</v>
      </c>
      <c r="C301" s="16" t="s">
        <v>8534</v>
      </c>
      <c r="D301" s="17" t="s">
        <v>8535</v>
      </c>
      <c r="E301" s="18" t="s">
        <v>24</v>
      </c>
      <c r="F301" s="19">
        <v>1</v>
      </c>
      <c r="G301" s="20">
        <f>1232.17*1.2203</f>
        <v>1503.6170509999999</v>
      </c>
      <c r="H301" s="21">
        <f t="shared" si="91"/>
        <v>1503.6170509999999</v>
      </c>
      <c r="I301" s="20">
        <f>108.6*1.2203</f>
        <v>132.52457999999999</v>
      </c>
      <c r="J301" s="21">
        <f t="shared" si="92"/>
        <v>132.52457999999999</v>
      </c>
      <c r="K301" s="20">
        <f t="shared" si="93"/>
        <v>1636.141631</v>
      </c>
      <c r="L301" s="22">
        <f t="shared" si="94"/>
        <v>1636.141631</v>
      </c>
    </row>
    <row r="302" spans="1:12" ht="16.5">
      <c r="A302" s="48" t="s">
        <v>106</v>
      </c>
      <c r="B302" s="23" t="s">
        <v>16</v>
      </c>
      <c r="C302" s="16" t="s">
        <v>107</v>
      </c>
      <c r="D302" s="17" t="s">
        <v>108</v>
      </c>
      <c r="E302" s="18" t="s">
        <v>31</v>
      </c>
      <c r="F302" s="19">
        <v>115</v>
      </c>
      <c r="G302" s="20">
        <f>(VLOOKUP(C302,Planilha7!A29:F4129,4,0)*1.2203)</f>
        <v>11.629458999999999</v>
      </c>
      <c r="H302" s="21">
        <f t="shared" si="91"/>
        <v>1337.3877849999999</v>
      </c>
      <c r="I302" s="20">
        <f>(VLOOKUP(C302,Planilha7!A296:F4396,5,0)*1.2203)</f>
        <v>30.739357000000002</v>
      </c>
      <c r="J302" s="21">
        <f t="shared" si="92"/>
        <v>3535.0260550000003</v>
      </c>
      <c r="K302" s="20">
        <f t="shared" si="93"/>
        <v>42.368816000000002</v>
      </c>
      <c r="L302" s="22">
        <f t="shared" si="94"/>
        <v>4872.4138400000002</v>
      </c>
    </row>
    <row r="303" spans="1:12" ht="16.5">
      <c r="A303" s="48" t="s">
        <v>109</v>
      </c>
      <c r="B303" s="23" t="s">
        <v>16</v>
      </c>
      <c r="C303" s="16" t="s">
        <v>188</v>
      </c>
      <c r="D303" s="17" t="s">
        <v>189</v>
      </c>
      <c r="E303" s="18" t="s">
        <v>112</v>
      </c>
      <c r="F303" s="19">
        <v>69</v>
      </c>
      <c r="G303" s="20">
        <f>(VLOOKUP(C303,Planilha7!A30:F4130,4,0)*1.2203)</f>
        <v>237.06768099999999</v>
      </c>
      <c r="H303" s="21">
        <f t="shared" si="91"/>
        <v>16357.669989</v>
      </c>
      <c r="I303" s="20">
        <f>(VLOOKUP(C303,Planilha7!A297:F4397,5,0)*1.2203)</f>
        <v>25.626300000000001</v>
      </c>
      <c r="J303" s="21">
        <f t="shared" si="92"/>
        <v>1768.2147</v>
      </c>
      <c r="K303" s="20">
        <f t="shared" si="93"/>
        <v>262.69398100000001</v>
      </c>
      <c r="L303" s="22">
        <f t="shared" si="94"/>
        <v>18125.884689000002</v>
      </c>
    </row>
    <row r="304" spans="1:12" ht="16.5">
      <c r="A304" s="48" t="s">
        <v>113</v>
      </c>
      <c r="B304" s="23" t="s">
        <v>16</v>
      </c>
      <c r="C304" s="16" t="s">
        <v>114</v>
      </c>
      <c r="D304" s="17" t="s">
        <v>115</v>
      </c>
      <c r="E304" s="18" t="s">
        <v>31</v>
      </c>
      <c r="F304" s="19">
        <v>230</v>
      </c>
      <c r="G304" s="20">
        <f>(VLOOKUP(C304,Planilha7!A31:F4131,4,0)*1.2203)</f>
        <v>3.0995619999999997</v>
      </c>
      <c r="H304" s="21">
        <f t="shared" si="91"/>
        <v>712.89925999999991</v>
      </c>
      <c r="I304" s="20">
        <f>(VLOOKUP(C304,Planilha7!A298:F4398,5,0)*1.2203)</f>
        <v>2.0501039999999997</v>
      </c>
      <c r="J304" s="21">
        <f t="shared" si="92"/>
        <v>471.52391999999992</v>
      </c>
      <c r="K304" s="20">
        <f t="shared" si="93"/>
        <v>5.1496659999999999</v>
      </c>
      <c r="L304" s="22">
        <f t="shared" si="94"/>
        <v>1184.42318</v>
      </c>
    </row>
    <row r="305" spans="1:12" ht="16.5">
      <c r="A305" s="48" t="s">
        <v>116</v>
      </c>
      <c r="B305" s="23" t="s">
        <v>16</v>
      </c>
      <c r="C305" s="16" t="s">
        <v>117</v>
      </c>
      <c r="D305" s="17" t="s">
        <v>118</v>
      </c>
      <c r="E305" s="18" t="s">
        <v>112</v>
      </c>
      <c r="F305" s="19">
        <v>23</v>
      </c>
      <c r="G305" s="20">
        <f>(VLOOKUP(C305,Planilha7!A32:F4132,4,0)*1.2203)</f>
        <v>13.716172</v>
      </c>
      <c r="H305" s="21">
        <f t="shared" si="91"/>
        <v>315.47195599999998</v>
      </c>
      <c r="I305" s="20">
        <f>(VLOOKUP(C305,Planilha7!A299:F4399,5,0)*1.2203)</f>
        <v>15.375779999999999</v>
      </c>
      <c r="J305" s="21">
        <f t="shared" si="92"/>
        <v>353.64293999999995</v>
      </c>
      <c r="K305" s="20">
        <f t="shared" si="93"/>
        <v>29.091951999999999</v>
      </c>
      <c r="L305" s="22">
        <f t="shared" si="94"/>
        <v>669.11489599999993</v>
      </c>
    </row>
    <row r="306" spans="1:12" ht="16.5">
      <c r="A306" s="48" t="s">
        <v>119</v>
      </c>
      <c r="B306" s="23" t="s">
        <v>16</v>
      </c>
      <c r="C306" s="16" t="s">
        <v>120</v>
      </c>
      <c r="D306" s="17" t="s">
        <v>121</v>
      </c>
      <c r="E306" s="18" t="s">
        <v>24</v>
      </c>
      <c r="F306" s="19">
        <v>7</v>
      </c>
      <c r="G306" s="20">
        <f>(VLOOKUP(C306,Planilha7!A33:F4133,4,0)*1.2203)</f>
        <v>14.765629999999998</v>
      </c>
      <c r="H306" s="21">
        <f t="shared" si="91"/>
        <v>103.35940999999998</v>
      </c>
      <c r="I306" s="20">
        <f>(VLOOKUP(C306,Planilha7!A300:F4400,5,0)*1.2203)</f>
        <v>10.25052</v>
      </c>
      <c r="J306" s="21">
        <f t="shared" si="92"/>
        <v>71.753640000000004</v>
      </c>
      <c r="K306" s="20">
        <f t="shared" si="93"/>
        <v>25.016149999999996</v>
      </c>
      <c r="L306" s="22">
        <f t="shared" si="94"/>
        <v>175.11304999999999</v>
      </c>
    </row>
    <row r="307" spans="1:12" ht="16.5">
      <c r="A307" s="49" t="s">
        <v>122</v>
      </c>
      <c r="B307" s="61" t="s">
        <v>16</v>
      </c>
      <c r="C307" s="41" t="s">
        <v>123</v>
      </c>
      <c r="D307" s="17" t="s">
        <v>124</v>
      </c>
      <c r="E307" s="18" t="s">
        <v>31</v>
      </c>
      <c r="F307" s="42">
        <v>1055.33</v>
      </c>
      <c r="G307" s="20">
        <f>(VLOOKUP(C307,Planilha7!A34:F4134,4,0)*1.2203)</f>
        <v>6.7970709999999999</v>
      </c>
      <c r="H307" s="21">
        <f t="shared" si="91"/>
        <v>7173.1529384299993</v>
      </c>
      <c r="I307" s="20">
        <f>(VLOOKUP(C307,Planilha7!A301:F4401,5,0)*1.2203)</f>
        <v>6.1503119999999996</v>
      </c>
      <c r="J307" s="21">
        <f t="shared" si="92"/>
        <v>6490.6087629599988</v>
      </c>
      <c r="K307" s="20">
        <f t="shared" si="93"/>
        <v>12.947382999999999</v>
      </c>
      <c r="L307" s="22">
        <f t="shared" si="94"/>
        <v>13663.761701389998</v>
      </c>
    </row>
    <row r="308" spans="1:12" ht="16.5">
      <c r="A308" s="48" t="s">
        <v>125</v>
      </c>
      <c r="B308" s="23" t="s">
        <v>16</v>
      </c>
      <c r="C308" s="16" t="s">
        <v>126</v>
      </c>
      <c r="D308" s="17" t="s">
        <v>127</v>
      </c>
      <c r="E308" s="18" t="s">
        <v>31</v>
      </c>
      <c r="F308" s="19">
        <v>60.19</v>
      </c>
      <c r="G308" s="20">
        <f>(VLOOKUP(C308,Planilha7!A35:F4135,4,0)*1.2203)</f>
        <v>12.068766999999999</v>
      </c>
      <c r="H308" s="21">
        <f t="shared" si="91"/>
        <v>726.41908572999989</v>
      </c>
      <c r="I308" s="20">
        <f>(VLOOKUP(C308,Planilha7!A302:F4402,5,0)*1.2203)</f>
        <v>30.739357000000002</v>
      </c>
      <c r="J308" s="21">
        <f t="shared" si="92"/>
        <v>1850.20189783</v>
      </c>
      <c r="K308" s="20">
        <f t="shared" si="93"/>
        <v>42.808123999999999</v>
      </c>
      <c r="L308" s="22">
        <f t="shared" si="94"/>
        <v>2576.6209835599998</v>
      </c>
    </row>
    <row r="309" spans="1:12" ht="16.5">
      <c r="A309" s="48" t="s">
        <v>128</v>
      </c>
      <c r="B309" s="23" t="s">
        <v>16</v>
      </c>
      <c r="C309" s="16" t="s">
        <v>129</v>
      </c>
      <c r="D309" s="17" t="s">
        <v>130</v>
      </c>
      <c r="E309" s="18" t="s">
        <v>31</v>
      </c>
      <c r="F309" s="19">
        <v>125.81</v>
      </c>
      <c r="G309" s="20">
        <f>(VLOOKUP(C309,Planilha7!A36:F4136,4,0)*1.2203)</f>
        <v>14.948675</v>
      </c>
      <c r="H309" s="21">
        <f t="shared" si="91"/>
        <v>1880.6928017499999</v>
      </c>
      <c r="I309" s="20">
        <f>(VLOOKUP(C309,Planilha7!A303:F4403,5,0)*1.2203)</f>
        <v>35.876819999999995</v>
      </c>
      <c r="J309" s="21">
        <f t="shared" si="92"/>
        <v>4513.6627241999995</v>
      </c>
      <c r="K309" s="20">
        <f t="shared" si="93"/>
        <v>50.825494999999997</v>
      </c>
      <c r="L309" s="22">
        <f t="shared" si="94"/>
        <v>6394.3555259499999</v>
      </c>
    </row>
    <row r="310" spans="1:12" ht="16.5">
      <c r="A310" s="48" t="s">
        <v>131</v>
      </c>
      <c r="B310" s="23" t="s">
        <v>16</v>
      </c>
      <c r="C310" s="16" t="s">
        <v>132</v>
      </c>
      <c r="D310" s="17" t="s">
        <v>133</v>
      </c>
      <c r="E310" s="18" t="s">
        <v>112</v>
      </c>
      <c r="F310" s="19">
        <v>8</v>
      </c>
      <c r="G310" s="20">
        <f>(VLOOKUP(C310,Planilha7!A37:F4137,4,0)*1.2203)</f>
        <v>24.491420999999999</v>
      </c>
      <c r="H310" s="21">
        <f t="shared" si="91"/>
        <v>195.93136799999999</v>
      </c>
      <c r="I310" s="20">
        <f>(VLOOKUP(C310,Planilha7!A304:F4404,5,0)*1.2203)</f>
        <v>25.626300000000001</v>
      </c>
      <c r="J310" s="21">
        <f t="shared" si="92"/>
        <v>205.0104</v>
      </c>
      <c r="K310" s="20">
        <f t="shared" si="93"/>
        <v>50.117721000000003</v>
      </c>
      <c r="L310" s="22">
        <f t="shared" si="94"/>
        <v>400.94176800000002</v>
      </c>
    </row>
    <row r="311" spans="1:12" ht="16.5">
      <c r="A311" s="24"/>
      <c r="B311" s="25"/>
      <c r="C311" s="25"/>
      <c r="D311" s="26"/>
      <c r="E311" s="26"/>
      <c r="F311" s="26"/>
      <c r="G311" s="26"/>
      <c r="H311" s="26"/>
      <c r="I311" s="20"/>
      <c r="J311" s="26"/>
      <c r="K311" s="26"/>
      <c r="L311" s="26"/>
    </row>
    <row r="312" spans="1:12" ht="16.5">
      <c r="A312" s="34" t="s">
        <v>134</v>
      </c>
      <c r="B312" s="35"/>
      <c r="C312" s="35"/>
      <c r="D312" s="36" t="s">
        <v>135</v>
      </c>
      <c r="E312" s="35"/>
      <c r="F312" s="37"/>
      <c r="G312" s="38"/>
      <c r="H312" s="39">
        <f>SUM(H313:H317)</f>
        <v>6587.8017529999997</v>
      </c>
      <c r="I312" s="38"/>
      <c r="J312" s="39">
        <f>SUM(J313:J317)</f>
        <v>922.70543899999996</v>
      </c>
      <c r="K312" s="39"/>
      <c r="L312" s="40">
        <f>SUM(L313:L317)</f>
        <v>7510.5071919999991</v>
      </c>
    </row>
    <row r="313" spans="1:12" ht="16.5">
      <c r="A313" s="48" t="s">
        <v>136</v>
      </c>
      <c r="B313" s="23" t="s">
        <v>16</v>
      </c>
      <c r="C313" s="16" t="s">
        <v>226</v>
      </c>
      <c r="D313" s="17" t="s">
        <v>227</v>
      </c>
      <c r="E313" s="18" t="s">
        <v>24</v>
      </c>
      <c r="F313" s="19">
        <v>1</v>
      </c>
      <c r="G313" s="20">
        <f>(VLOOKUP(C313,Planilha7!A23:F4123,4,0)*1.2203)</f>
        <v>648.51623200000006</v>
      </c>
      <c r="H313" s="21">
        <f>F313*G313</f>
        <v>648.51623200000006</v>
      </c>
      <c r="I313" s="20">
        <f>(VLOOKUP(C313,Planilha7!A307:F4407,5,0)*1.2203)</f>
        <v>21.562701000000001</v>
      </c>
      <c r="J313" s="21">
        <f>F313*I313</f>
        <v>21.562701000000001</v>
      </c>
      <c r="K313" s="20">
        <f>G313+I313</f>
        <v>670.07893300000001</v>
      </c>
      <c r="L313" s="22">
        <f>F313*K313</f>
        <v>670.07893300000001</v>
      </c>
    </row>
    <row r="314" spans="1:12" ht="16.5">
      <c r="A314" s="48" t="s">
        <v>139</v>
      </c>
      <c r="B314" s="23" t="s">
        <v>16</v>
      </c>
      <c r="C314" s="16" t="s">
        <v>137</v>
      </c>
      <c r="D314" s="17" t="s">
        <v>138</v>
      </c>
      <c r="E314" s="18" t="s">
        <v>24</v>
      </c>
      <c r="F314" s="19">
        <v>6</v>
      </c>
      <c r="G314" s="20">
        <f>(VLOOKUP(C314,Planilha7!A24:F4124,4,0)*1.2203)</f>
        <v>261.339448</v>
      </c>
      <c r="H314" s="21">
        <f t="shared" ref="H314:H317" si="95">F314*G314</f>
        <v>1568.0366880000001</v>
      </c>
      <c r="I314" s="20">
        <f>(VLOOKUP(C314,Planilha7!A308:F4408,5,0)*1.2203)</f>
        <v>21.562701000000001</v>
      </c>
      <c r="J314" s="21">
        <f t="shared" ref="J314:J317" si="96">F314*I314</f>
        <v>129.376206</v>
      </c>
      <c r="K314" s="20">
        <f t="shared" ref="K314:K317" si="97">G314+I314</f>
        <v>282.90214900000001</v>
      </c>
      <c r="L314" s="22">
        <f t="shared" ref="L314:L317" si="98">F314*K314</f>
        <v>1697.4128940000001</v>
      </c>
    </row>
    <row r="315" spans="1:12" ht="16.5">
      <c r="A315" s="48" t="s">
        <v>142</v>
      </c>
      <c r="B315" s="23" t="s">
        <v>16</v>
      </c>
      <c r="C315" s="16" t="s">
        <v>140</v>
      </c>
      <c r="D315" s="17" t="s">
        <v>141</v>
      </c>
      <c r="E315" s="18" t="s">
        <v>24</v>
      </c>
      <c r="F315" s="19">
        <v>5</v>
      </c>
      <c r="G315" s="20">
        <f>(VLOOKUP(C315,Planilha7!A25:F4125,4,0)*1.2203)</f>
        <v>196.419488</v>
      </c>
      <c r="H315" s="21">
        <f t="shared" si="95"/>
        <v>982.09744000000001</v>
      </c>
      <c r="I315" s="20">
        <f>(VLOOKUP(C315,Planilha7!A309:F4409,5,0)*1.2203)</f>
        <v>21.562701000000001</v>
      </c>
      <c r="J315" s="21">
        <f t="shared" si="96"/>
        <v>107.81350500000001</v>
      </c>
      <c r="K315" s="20">
        <f t="shared" si="97"/>
        <v>217.98218900000001</v>
      </c>
      <c r="L315" s="22">
        <f t="shared" si="98"/>
        <v>1089.9109450000001</v>
      </c>
    </row>
    <row r="316" spans="1:12" ht="46.5" customHeight="1">
      <c r="A316" s="49" t="s">
        <v>146</v>
      </c>
      <c r="B316" s="61" t="s">
        <v>16</v>
      </c>
      <c r="C316" s="41" t="s">
        <v>151</v>
      </c>
      <c r="D316" s="17" t="s">
        <v>152</v>
      </c>
      <c r="E316" s="18" t="s">
        <v>24</v>
      </c>
      <c r="F316" s="42">
        <v>35</v>
      </c>
      <c r="G316" s="20">
        <f>(VLOOKUP(C316,Planilha7!A26:F4126,4,0)*1.2203)</f>
        <v>7.4560329999999997</v>
      </c>
      <c r="H316" s="21">
        <f t="shared" si="95"/>
        <v>260.96115499999996</v>
      </c>
      <c r="I316" s="20">
        <f>(VLOOKUP(C316,Planilha7!A310:F4410,5,0)*1.2203)</f>
        <v>6.5774169999999996</v>
      </c>
      <c r="J316" s="21">
        <f t="shared" si="96"/>
        <v>230.20959499999998</v>
      </c>
      <c r="K316" s="20">
        <f t="shared" si="97"/>
        <v>14.033449999999998</v>
      </c>
      <c r="L316" s="22">
        <f t="shared" si="98"/>
        <v>491.17074999999994</v>
      </c>
    </row>
    <row r="317" spans="1:12" ht="33">
      <c r="A317" s="48" t="s">
        <v>150</v>
      </c>
      <c r="B317" s="23" t="s">
        <v>16</v>
      </c>
      <c r="C317" s="16" t="s">
        <v>154</v>
      </c>
      <c r="D317" s="17" t="s">
        <v>155</v>
      </c>
      <c r="E317" s="18" t="s">
        <v>112</v>
      </c>
      <c r="F317" s="19">
        <v>2</v>
      </c>
      <c r="G317" s="20">
        <f>(VLOOKUP(C317,Planilha7!A27:F4127,4,0)*1.2203)</f>
        <v>1564.0951189999998</v>
      </c>
      <c r="H317" s="21">
        <f t="shared" si="95"/>
        <v>3128.1902379999997</v>
      </c>
      <c r="I317" s="20">
        <f>(VLOOKUP(C317,Planilha7!A311:F4411,5,0)*1.2203)</f>
        <v>216.87171599999999</v>
      </c>
      <c r="J317" s="21">
        <f t="shared" si="96"/>
        <v>433.74343199999998</v>
      </c>
      <c r="K317" s="20">
        <f t="shared" si="97"/>
        <v>1780.9668349999997</v>
      </c>
      <c r="L317" s="22">
        <f t="shared" si="98"/>
        <v>3561.9336699999994</v>
      </c>
    </row>
    <row r="318" spans="1:12" ht="16.5">
      <c r="A318" s="24"/>
      <c r="B318" s="23"/>
      <c r="C318" s="16"/>
      <c r="D318" s="17"/>
      <c r="E318" s="18"/>
      <c r="F318" s="26"/>
      <c r="G318" s="26"/>
      <c r="H318" s="26"/>
      <c r="I318" s="20"/>
      <c r="J318" s="26"/>
      <c r="K318" s="26"/>
      <c r="L318" s="26"/>
    </row>
    <row r="319" spans="1:12" ht="16.5">
      <c r="A319" s="27" t="s">
        <v>156</v>
      </c>
      <c r="B319" s="28"/>
      <c r="C319" s="28"/>
      <c r="D319" s="29" t="s">
        <v>157</v>
      </c>
      <c r="E319" s="28"/>
      <c r="F319" s="30"/>
      <c r="G319" s="31"/>
      <c r="H319" s="32">
        <f>SUM(H320:H325)</f>
        <v>20830.791455089002</v>
      </c>
      <c r="I319" s="31"/>
      <c r="J319" s="32">
        <f>SUM(J320:J325)</f>
        <v>5351.7862068539889</v>
      </c>
      <c r="K319" s="32"/>
      <c r="L319" s="33">
        <f>SUM(L320:L325)</f>
        <v>26182.577661942996</v>
      </c>
    </row>
    <row r="320" spans="1:12" ht="16.5">
      <c r="A320" s="48" t="s">
        <v>158</v>
      </c>
      <c r="B320" s="23" t="s">
        <v>16</v>
      </c>
      <c r="C320" s="16" t="s">
        <v>159</v>
      </c>
      <c r="D320" s="17" t="s">
        <v>160</v>
      </c>
      <c r="E320" s="18" t="s">
        <v>44</v>
      </c>
      <c r="F320" s="19">
        <v>23.5673420105567</v>
      </c>
      <c r="G320" s="20">
        <f>(VLOOKUP(C320,Planilha7!A23:F4123,4,0)*1.2203)</f>
        <v>0</v>
      </c>
      <c r="H320" s="21">
        <f>F320*G320</f>
        <v>0</v>
      </c>
      <c r="I320" s="20">
        <f>(VLOOKUP(C320,Planilha7!A314:F4414,5,0)*1.2203)</f>
        <v>19.073288999999999</v>
      </c>
      <c r="J320" s="21">
        <f>F320*I320</f>
        <v>449.50672512918896</v>
      </c>
      <c r="K320" s="20">
        <f>G320+I320</f>
        <v>19.073288999999999</v>
      </c>
      <c r="L320" s="22">
        <f>F320*K320</f>
        <v>449.50672512918896</v>
      </c>
    </row>
    <row r="321" spans="1:13" ht="16.5">
      <c r="A321" s="48" t="s">
        <v>161</v>
      </c>
      <c r="B321" s="23" t="s">
        <v>16</v>
      </c>
      <c r="C321" s="16" t="s">
        <v>192</v>
      </c>
      <c r="D321" s="17" t="s">
        <v>193</v>
      </c>
      <c r="E321" s="18" t="s">
        <v>44</v>
      </c>
      <c r="F321" s="19">
        <v>4.1532</v>
      </c>
      <c r="G321" s="20">
        <f>(VLOOKUP(C321,Planilha7!A24:F4124,4,0)*1.2203)</f>
        <v>311.969695</v>
      </c>
      <c r="H321" s="21">
        <f t="shared" ref="H321:H325" si="99">F321*G321</f>
        <v>1295.672537274</v>
      </c>
      <c r="I321" s="20">
        <f>(VLOOKUP(C321,Planilha7!A315:F4415,5,0)*1.2203)</f>
        <v>51.106164</v>
      </c>
      <c r="J321" s="21">
        <f t="shared" ref="J321:J325" si="100">F321*I321</f>
        <v>212.2541203248</v>
      </c>
      <c r="K321" s="20">
        <f t="shared" ref="K321:K325" si="101">G321+I321</f>
        <v>363.07585899999998</v>
      </c>
      <c r="L321" s="22">
        <f t="shared" ref="L321:L325" si="102">F321*K321</f>
        <v>1507.9266575987999</v>
      </c>
    </row>
    <row r="322" spans="1:13" ht="16.5">
      <c r="A322" s="48" t="s">
        <v>164</v>
      </c>
      <c r="B322" s="23" t="s">
        <v>16</v>
      </c>
      <c r="C322" s="16" t="s">
        <v>165</v>
      </c>
      <c r="D322" s="17" t="s">
        <v>166</v>
      </c>
      <c r="E322" s="18" t="s">
        <v>19</v>
      </c>
      <c r="F322" s="19">
        <v>12.65</v>
      </c>
      <c r="G322" s="20">
        <f>(VLOOKUP(C322,Planilha7!A25:F4125,4,0)*1.2203)</f>
        <v>0</v>
      </c>
      <c r="H322" s="21">
        <f t="shared" si="99"/>
        <v>0</v>
      </c>
      <c r="I322" s="20">
        <f>(VLOOKUP(C322,Planilha7!A316:F4416,5,0)*1.2203)</f>
        <v>45.285332999999994</v>
      </c>
      <c r="J322" s="21">
        <f t="shared" si="100"/>
        <v>572.85946244999991</v>
      </c>
      <c r="K322" s="20">
        <f t="shared" si="101"/>
        <v>45.285332999999994</v>
      </c>
      <c r="L322" s="22">
        <f t="shared" si="102"/>
        <v>572.85946244999991</v>
      </c>
    </row>
    <row r="323" spans="1:13" ht="16.5">
      <c r="A323" s="48" t="s">
        <v>167</v>
      </c>
      <c r="B323" s="23" t="s">
        <v>21</v>
      </c>
      <c r="C323" s="16" t="s">
        <v>196</v>
      </c>
      <c r="D323" s="17" t="s">
        <v>197</v>
      </c>
      <c r="E323" s="18" t="s">
        <v>24</v>
      </c>
      <c r="F323" s="19">
        <v>1</v>
      </c>
      <c r="G323" s="20">
        <f>38.87*1.2203</f>
        <v>47.433060999999995</v>
      </c>
      <c r="H323" s="21">
        <f t="shared" si="99"/>
        <v>47.433060999999995</v>
      </c>
      <c r="I323" s="20">
        <f>1.29*1.2203</f>
        <v>1.574187</v>
      </c>
      <c r="J323" s="21">
        <f t="shared" si="100"/>
        <v>1.574187</v>
      </c>
      <c r="K323" s="20">
        <f t="shared" si="101"/>
        <v>49.007247999999997</v>
      </c>
      <c r="L323" s="22">
        <f t="shared" si="102"/>
        <v>49.007247999999997</v>
      </c>
    </row>
    <row r="324" spans="1:13" ht="16.5">
      <c r="A324" s="48" t="s">
        <v>170</v>
      </c>
      <c r="B324" s="23" t="s">
        <v>21</v>
      </c>
      <c r="C324" s="16" t="s">
        <v>235</v>
      </c>
      <c r="D324" s="17" t="s">
        <v>236</v>
      </c>
      <c r="E324" s="18" t="s">
        <v>31</v>
      </c>
      <c r="F324" s="19">
        <v>32.450000000000003</v>
      </c>
      <c r="G324" s="20">
        <f>492.129*1.2203</f>
        <v>600.54501870000001</v>
      </c>
      <c r="H324" s="21">
        <f t="shared" si="99"/>
        <v>19487.685856815002</v>
      </c>
      <c r="I324" s="20">
        <f>18.37*1.2203</f>
        <v>22.416910999999999</v>
      </c>
      <c r="J324" s="21">
        <f t="shared" si="100"/>
        <v>727.42876195000008</v>
      </c>
      <c r="K324" s="20">
        <f t="shared" si="101"/>
        <v>622.96192970000004</v>
      </c>
      <c r="L324" s="22">
        <f t="shared" si="102"/>
        <v>20215.114618765005</v>
      </c>
    </row>
    <row r="325" spans="1:13" ht="34.5" customHeight="1">
      <c r="A325" s="49" t="s">
        <v>200</v>
      </c>
      <c r="B325" s="68" t="s">
        <v>21</v>
      </c>
      <c r="C325" s="16" t="s">
        <v>320</v>
      </c>
      <c r="D325" s="17" t="s">
        <v>321</v>
      </c>
      <c r="E325" s="18" t="s">
        <v>24</v>
      </c>
      <c r="F325" s="19">
        <v>15</v>
      </c>
      <c r="G325" s="20">
        <f>0*1.2203</f>
        <v>0</v>
      </c>
      <c r="H325" s="21">
        <f t="shared" si="99"/>
        <v>0</v>
      </c>
      <c r="I325" s="20">
        <f>185.1*1.2203</f>
        <v>225.87752999999998</v>
      </c>
      <c r="J325" s="21">
        <f t="shared" si="100"/>
        <v>3388.1629499999999</v>
      </c>
      <c r="K325" s="20">
        <f t="shared" si="101"/>
        <v>225.87752999999998</v>
      </c>
      <c r="L325" s="22">
        <f t="shared" si="102"/>
        <v>3388.1629499999999</v>
      </c>
    </row>
    <row r="326" spans="1:13" ht="17.25" thickBot="1">
      <c r="A326" s="43"/>
      <c r="B326" s="44"/>
      <c r="C326" s="44"/>
      <c r="D326" s="45"/>
      <c r="E326" s="45"/>
      <c r="F326" s="46"/>
      <c r="G326" s="47"/>
      <c r="H326" s="47"/>
      <c r="I326" s="20"/>
      <c r="J326" s="47"/>
      <c r="K326" s="47"/>
      <c r="L326" s="47"/>
    </row>
    <row r="327" spans="1:13" ht="18">
      <c r="A327" s="197" t="s">
        <v>171</v>
      </c>
      <c r="B327" s="197"/>
      <c r="C327" s="197"/>
      <c r="D327" s="197"/>
      <c r="E327" s="197"/>
      <c r="F327" s="197"/>
      <c r="G327" s="188">
        <f>ROUND(H271+H281+H319,2)</f>
        <v>150210.46</v>
      </c>
      <c r="H327" s="188"/>
      <c r="I327" s="188">
        <f>ROUND(J271+J281+J319,2)</f>
        <v>60241.54</v>
      </c>
      <c r="J327" s="188"/>
      <c r="K327" s="198">
        <f>SUM(L319,L281,L271)</f>
        <v>210451.99818971299</v>
      </c>
      <c r="L327" s="198"/>
      <c r="M327" s="168">
        <f>I327+G327</f>
        <v>210452</v>
      </c>
    </row>
    <row r="328" spans="1:13">
      <c r="A328" s="206"/>
      <c r="B328" s="206"/>
      <c r="C328" s="206"/>
      <c r="D328" s="206"/>
      <c r="E328" s="206"/>
      <c r="F328" s="206"/>
      <c r="G328" s="206"/>
      <c r="H328" s="206"/>
      <c r="I328" s="206" t="e">
        <f>VLOOKUP(C328,Planilha7!A322:F4422,5,0)</f>
        <v>#N/A</v>
      </c>
      <c r="J328" s="206"/>
      <c r="K328" s="206"/>
      <c r="L328" s="206"/>
      <c r="M328" s="167">
        <f>M327-K327</f>
        <v>1.8102870089933276E-3</v>
      </c>
    </row>
    <row r="329" spans="1:13" ht="15.75">
      <c r="A329" s="203" t="s">
        <v>242</v>
      </c>
      <c r="B329" s="203"/>
      <c r="C329" s="203"/>
      <c r="D329" s="203"/>
      <c r="E329" s="203"/>
      <c r="F329" s="203"/>
      <c r="G329" s="203"/>
      <c r="H329" s="203"/>
      <c r="I329" s="203" t="e">
        <f>VLOOKUP(C329,Planilha7!A323:F4423,5,0)</f>
        <v>#N/A</v>
      </c>
      <c r="J329" s="203"/>
      <c r="K329" s="203"/>
      <c r="L329" s="203"/>
    </row>
    <row r="330" spans="1:13" ht="16.5">
      <c r="A330" s="27" t="s">
        <v>13</v>
      </c>
      <c r="B330" s="28"/>
      <c r="C330" s="28"/>
      <c r="D330" s="29" t="s">
        <v>14</v>
      </c>
      <c r="E330" s="28"/>
      <c r="F330" s="30"/>
      <c r="G330" s="31"/>
      <c r="H330" s="32">
        <f>H331</f>
        <v>6480.1578696999995</v>
      </c>
      <c r="I330" s="31"/>
      <c r="J330" s="32">
        <f>J331</f>
        <v>3691.0143193399999</v>
      </c>
      <c r="K330" s="32"/>
      <c r="L330" s="33">
        <f>L331</f>
        <v>10171.17218904</v>
      </c>
    </row>
    <row r="331" spans="1:13" ht="16.5">
      <c r="A331" s="34" t="s">
        <v>15</v>
      </c>
      <c r="B331" s="35"/>
      <c r="C331" s="35"/>
      <c r="D331" s="36" t="s">
        <v>173</v>
      </c>
      <c r="E331" s="35"/>
      <c r="F331" s="37"/>
      <c r="G331" s="38"/>
      <c r="H331" s="39">
        <f>SUM(H332:H339)</f>
        <v>6480.1578696999995</v>
      </c>
      <c r="I331" s="38"/>
      <c r="J331" s="39">
        <f>SUM(J332:J339)</f>
        <v>3691.0143193399999</v>
      </c>
      <c r="K331" s="39"/>
      <c r="L331" s="40">
        <f>SUM(L332:L339)</f>
        <v>10171.17218904</v>
      </c>
    </row>
    <row r="332" spans="1:13" ht="16.5">
      <c r="A332" s="48" t="s">
        <v>174</v>
      </c>
      <c r="B332" s="23" t="s">
        <v>16</v>
      </c>
      <c r="C332" s="16" t="s">
        <v>17</v>
      </c>
      <c r="D332" s="17" t="s">
        <v>18</v>
      </c>
      <c r="E332" s="18" t="s">
        <v>19</v>
      </c>
      <c r="F332" s="19">
        <v>6</v>
      </c>
      <c r="G332" s="20">
        <f>(VLOOKUP(C332,Planilha7!A23:F4123,4,0)*1.2203)</f>
        <v>691.81247599999995</v>
      </c>
      <c r="H332" s="21">
        <f>F332*G332</f>
        <v>4150.8748559999995</v>
      </c>
      <c r="I332" s="20">
        <f>(VLOOKUP(C332,Planilha7!A132:F4232,5,0)*1.2203)</f>
        <v>93.853272999999987</v>
      </c>
      <c r="J332" s="21">
        <f>F332*I332</f>
        <v>563.1196379999999</v>
      </c>
      <c r="K332" s="20">
        <f>G332+I332</f>
        <v>785.66574899999989</v>
      </c>
      <c r="L332" s="22">
        <f>F332*K332</f>
        <v>4713.9944939999996</v>
      </c>
    </row>
    <row r="333" spans="1:13" ht="16.5">
      <c r="A333" s="48" t="s">
        <v>175</v>
      </c>
      <c r="B333" s="23" t="s">
        <v>21</v>
      </c>
      <c r="C333" s="16" t="s">
        <v>22</v>
      </c>
      <c r="D333" s="17" t="s">
        <v>23</v>
      </c>
      <c r="E333" s="18" t="s">
        <v>24</v>
      </c>
      <c r="F333" s="19">
        <v>1</v>
      </c>
      <c r="G333" s="20">
        <f>1515.5*1.2203</f>
        <v>1849.36465</v>
      </c>
      <c r="H333" s="21">
        <f t="shared" ref="H333:H339" si="103">F333*G333</f>
        <v>1849.36465</v>
      </c>
      <c r="I333" s="20">
        <f>394.785*1.2203</f>
        <v>481.75613550000003</v>
      </c>
      <c r="J333" s="21">
        <f t="shared" ref="J333:J339" si="104">F333*I333</f>
        <v>481.75613550000003</v>
      </c>
      <c r="K333" s="20">
        <f t="shared" ref="K333:K339" si="105">G333+I333</f>
        <v>2331.1207855000002</v>
      </c>
      <c r="L333" s="22">
        <f t="shared" ref="L333:L339" si="106">F333*K333</f>
        <v>2331.1207855000002</v>
      </c>
    </row>
    <row r="334" spans="1:13" ht="16.5">
      <c r="A334" s="48" t="s">
        <v>176</v>
      </c>
      <c r="B334" s="23" t="s">
        <v>16</v>
      </c>
      <c r="C334" s="16" t="s">
        <v>39</v>
      </c>
      <c r="D334" s="17" t="s">
        <v>40</v>
      </c>
      <c r="E334" s="18" t="s">
        <v>19</v>
      </c>
      <c r="F334" s="19">
        <v>18.164999999999999</v>
      </c>
      <c r="G334" s="20">
        <f>(VLOOKUP(C334,Planilha7!A25:F4125,4,0)*1.2203)</f>
        <v>0</v>
      </c>
      <c r="H334" s="21">
        <f t="shared" si="103"/>
        <v>0</v>
      </c>
      <c r="I334" s="20">
        <f>(VLOOKUP(C334,Planilha7!A134:F4234,5,0)*1.2203)</f>
        <v>31.703393999999999</v>
      </c>
      <c r="J334" s="21">
        <f t="shared" si="104"/>
        <v>575.89215201000002</v>
      </c>
      <c r="K334" s="20">
        <f t="shared" si="105"/>
        <v>31.703393999999999</v>
      </c>
      <c r="L334" s="22">
        <f t="shared" si="106"/>
        <v>575.89215201000002</v>
      </c>
    </row>
    <row r="335" spans="1:13" ht="16.5">
      <c r="A335" s="48" t="s">
        <v>177</v>
      </c>
      <c r="B335" s="23" t="s">
        <v>16</v>
      </c>
      <c r="C335" s="16" t="s">
        <v>42</v>
      </c>
      <c r="D335" s="17" t="s">
        <v>43</v>
      </c>
      <c r="E335" s="18" t="s">
        <v>44</v>
      </c>
      <c r="F335" s="19">
        <v>0.40500000000000003</v>
      </c>
      <c r="G335" s="20">
        <f>(VLOOKUP(C335,Planilha7!A26:F4126,4,0)*1.2203)</f>
        <v>0</v>
      </c>
      <c r="H335" s="21">
        <f t="shared" si="103"/>
        <v>0</v>
      </c>
      <c r="I335" s="20">
        <f>(VLOOKUP(C335,Planilha7!A135:F4235,5,0)*1.2203)</f>
        <v>81.760099999999994</v>
      </c>
      <c r="J335" s="21">
        <f t="shared" si="104"/>
        <v>33.112840499999997</v>
      </c>
      <c r="K335" s="20">
        <f t="shared" si="105"/>
        <v>81.760099999999994</v>
      </c>
      <c r="L335" s="22">
        <f t="shared" si="106"/>
        <v>33.112840499999997</v>
      </c>
    </row>
    <row r="336" spans="1:13" ht="16.5">
      <c r="A336" s="48" t="s">
        <v>180</v>
      </c>
      <c r="B336" s="23" t="s">
        <v>16</v>
      </c>
      <c r="C336" s="16" t="s">
        <v>243</v>
      </c>
      <c r="D336" s="17" t="s">
        <v>244</v>
      </c>
      <c r="E336" s="18" t="s">
        <v>31</v>
      </c>
      <c r="F336" s="19">
        <v>75.28</v>
      </c>
      <c r="G336" s="20">
        <f>(VLOOKUP(C336,Planilha7!A27:F4127,4,0)*1.2203)</f>
        <v>0</v>
      </c>
      <c r="H336" s="21">
        <f t="shared" si="103"/>
        <v>0</v>
      </c>
      <c r="I336" s="20">
        <f>(VLOOKUP(C336,Planilha7!A136:F4236,5,0)*1.2203)</f>
        <v>7.4560329999999997</v>
      </c>
      <c r="J336" s="21">
        <f t="shared" si="104"/>
        <v>561.29016423999997</v>
      </c>
      <c r="K336" s="20">
        <f t="shared" si="105"/>
        <v>7.4560329999999997</v>
      </c>
      <c r="L336" s="22">
        <f t="shared" si="106"/>
        <v>561.29016423999997</v>
      </c>
    </row>
    <row r="337" spans="1:12" ht="16.5">
      <c r="A337" s="48" t="s">
        <v>181</v>
      </c>
      <c r="B337" s="23" t="s">
        <v>16</v>
      </c>
      <c r="C337" s="16" t="s">
        <v>46</v>
      </c>
      <c r="D337" s="17" t="s">
        <v>47</v>
      </c>
      <c r="E337" s="18" t="s">
        <v>44</v>
      </c>
      <c r="F337" s="19">
        <v>10.523999999999999</v>
      </c>
      <c r="G337" s="20">
        <f>(VLOOKUP(C337,Planilha7!A28:F4128,4,0)*1.2203)</f>
        <v>0</v>
      </c>
      <c r="H337" s="21">
        <f t="shared" si="103"/>
        <v>0</v>
      </c>
      <c r="I337" s="20">
        <f>(VLOOKUP(C337,Planilha7!A137:F4237,5,0)*1.2203)</f>
        <v>61.320074999999996</v>
      </c>
      <c r="J337" s="21">
        <f t="shared" si="104"/>
        <v>645.33246929999996</v>
      </c>
      <c r="K337" s="20">
        <f t="shared" si="105"/>
        <v>61.320074999999996</v>
      </c>
      <c r="L337" s="22">
        <f t="shared" si="106"/>
        <v>645.33246929999996</v>
      </c>
    </row>
    <row r="338" spans="1:12" ht="16.5">
      <c r="A338" s="48" t="s">
        <v>184</v>
      </c>
      <c r="B338" s="23" t="s">
        <v>16</v>
      </c>
      <c r="C338" s="16" t="s">
        <v>182</v>
      </c>
      <c r="D338" s="17" t="s">
        <v>183</v>
      </c>
      <c r="E338" s="18" t="s">
        <v>44</v>
      </c>
      <c r="F338" s="19">
        <v>3.4815999999999998</v>
      </c>
      <c r="G338" s="20">
        <f>(VLOOKUP(C338,Planilha7!A29:F4129,4,0)*1.2203)</f>
        <v>0</v>
      </c>
      <c r="H338" s="21">
        <f t="shared" si="103"/>
        <v>0</v>
      </c>
      <c r="I338" s="20">
        <f>(VLOOKUP(C338,Planilha7!A138:F4238,5,0)*1.2203)</f>
        <v>224.84027499999999</v>
      </c>
      <c r="J338" s="21">
        <f t="shared" si="104"/>
        <v>782.80390143999989</v>
      </c>
      <c r="K338" s="20">
        <f t="shared" si="105"/>
        <v>224.84027499999999</v>
      </c>
      <c r="L338" s="22">
        <f t="shared" si="106"/>
        <v>782.80390143999989</v>
      </c>
    </row>
    <row r="339" spans="1:12" ht="33">
      <c r="A339" s="48" t="s">
        <v>223</v>
      </c>
      <c r="B339" s="23" t="s">
        <v>16</v>
      </c>
      <c r="C339" s="16" t="s">
        <v>49</v>
      </c>
      <c r="D339" s="17" t="s">
        <v>50</v>
      </c>
      <c r="E339" s="18" t="s">
        <v>44</v>
      </c>
      <c r="F339" s="19">
        <v>3.89</v>
      </c>
      <c r="G339" s="20">
        <f>(VLOOKUP(C339,Planilha7!A30:F4130,4,0)*1.2203)</f>
        <v>123.37232999999999</v>
      </c>
      <c r="H339" s="21">
        <f t="shared" si="103"/>
        <v>479.91836369999999</v>
      </c>
      <c r="I339" s="20">
        <f>(VLOOKUP(C339,Planilha7!A139:F4239,5,0)*1.2203)</f>
        <v>12.264015000000001</v>
      </c>
      <c r="J339" s="21">
        <f t="shared" si="104"/>
        <v>47.707018350000006</v>
      </c>
      <c r="K339" s="20">
        <f t="shared" si="105"/>
        <v>135.63634500000001</v>
      </c>
      <c r="L339" s="22">
        <f t="shared" si="106"/>
        <v>527.62538204999998</v>
      </c>
    </row>
    <row r="340" spans="1:12" ht="16.5">
      <c r="A340" s="24"/>
      <c r="B340" s="25"/>
      <c r="C340" s="25"/>
      <c r="D340" s="26"/>
      <c r="E340" s="26"/>
      <c r="F340" s="26"/>
      <c r="G340" s="26"/>
      <c r="H340" s="26"/>
      <c r="I340" s="20"/>
      <c r="J340" s="26"/>
      <c r="K340" s="26"/>
      <c r="L340" s="26"/>
    </row>
    <row r="341" spans="1:12" ht="16.5">
      <c r="A341" s="27" t="s">
        <v>51</v>
      </c>
      <c r="B341" s="28"/>
      <c r="C341" s="28"/>
      <c r="D341" s="29" t="s">
        <v>52</v>
      </c>
      <c r="E341" s="28"/>
      <c r="F341" s="30"/>
      <c r="G341" s="31"/>
      <c r="H341" s="32">
        <f>ROUND(H342+H372+H355,2)</f>
        <v>136081.98000000001</v>
      </c>
      <c r="I341" s="31"/>
      <c r="J341" s="32">
        <f>ROUND(J342+J372+J355,2)</f>
        <v>54330.47</v>
      </c>
      <c r="K341" s="32"/>
      <c r="L341" s="33">
        <f>ROUND(L342+L372+L355,2)</f>
        <v>190412.45</v>
      </c>
    </row>
    <row r="342" spans="1:12" ht="16.5">
      <c r="A342" s="34" t="s">
        <v>53</v>
      </c>
      <c r="B342" s="35"/>
      <c r="C342" s="35"/>
      <c r="D342" s="36" t="s">
        <v>54</v>
      </c>
      <c r="E342" s="35"/>
      <c r="F342" s="37"/>
      <c r="G342" s="38"/>
      <c r="H342" s="39">
        <f>SUM(H343:H353)</f>
        <v>86089.814501530069</v>
      </c>
      <c r="I342" s="38"/>
      <c r="J342" s="39">
        <f>SUM(J343:J353)</f>
        <v>31444.009682264477</v>
      </c>
      <c r="K342" s="39"/>
      <c r="L342" s="40">
        <f>SUM(L343:L353)</f>
        <v>117533.82418379454</v>
      </c>
    </row>
    <row r="343" spans="1:12" ht="16.5">
      <c r="A343" s="48" t="s">
        <v>55</v>
      </c>
      <c r="B343" s="23" t="s">
        <v>16</v>
      </c>
      <c r="C343" s="16" t="s">
        <v>56</v>
      </c>
      <c r="D343" s="17" t="s">
        <v>57</v>
      </c>
      <c r="E343" s="18" t="s">
        <v>24</v>
      </c>
      <c r="F343" s="19">
        <v>1</v>
      </c>
      <c r="G343" s="20">
        <f>(VLOOKUP(C343,Planilha7!A23:F4123,4,0)*1.2203)</f>
        <v>492.36664400000001</v>
      </c>
      <c r="H343" s="21">
        <f>F343*G343</f>
        <v>492.36664400000001</v>
      </c>
      <c r="I343" s="20">
        <f>(VLOOKUP(C343,Planilha7!A337:F4437,5,0)*1.2203)</f>
        <v>23.063669999999998</v>
      </c>
      <c r="J343" s="21">
        <f>F343*I343</f>
        <v>23.063669999999998</v>
      </c>
      <c r="K343" s="20">
        <f>G343+I343</f>
        <v>515.43031399999995</v>
      </c>
      <c r="L343" s="22">
        <f>F343*K343</f>
        <v>515.43031399999995</v>
      </c>
    </row>
    <row r="344" spans="1:12" ht="16.5">
      <c r="A344" s="48" t="s">
        <v>58</v>
      </c>
      <c r="B344" s="23" t="s">
        <v>16</v>
      </c>
      <c r="C344" s="16" t="s">
        <v>62</v>
      </c>
      <c r="D344" s="17" t="s">
        <v>63</v>
      </c>
      <c r="E344" s="18" t="s">
        <v>24</v>
      </c>
      <c r="F344" s="19">
        <v>1</v>
      </c>
      <c r="G344" s="20">
        <f>(VLOOKUP(C344,Planilha7!A24:F4124,4,0)*1.2203)</f>
        <v>606.03758899999991</v>
      </c>
      <c r="H344" s="21">
        <f t="shared" ref="H344:H353" si="107">F344*G344</f>
        <v>606.03758899999991</v>
      </c>
      <c r="I344" s="20">
        <f>(VLOOKUP(C344,Planilha7!A338:F4438,5,0)*1.2203)</f>
        <v>102.480794</v>
      </c>
      <c r="J344" s="21">
        <f t="shared" ref="J344:J353" si="108">F344*I344</f>
        <v>102.480794</v>
      </c>
      <c r="K344" s="20">
        <f t="shared" ref="K344:K353" si="109">G344+I344</f>
        <v>708.51838299999986</v>
      </c>
      <c r="L344" s="22">
        <f t="shared" ref="L344:L353" si="110">F344*K344</f>
        <v>708.51838299999986</v>
      </c>
    </row>
    <row r="345" spans="1:12" ht="33">
      <c r="A345" s="48" t="s">
        <v>61</v>
      </c>
      <c r="B345" s="23" t="s">
        <v>16</v>
      </c>
      <c r="C345" s="16" t="s">
        <v>65</v>
      </c>
      <c r="D345" s="17" t="s">
        <v>66</v>
      </c>
      <c r="E345" s="18" t="s">
        <v>24</v>
      </c>
      <c r="F345" s="19">
        <v>1</v>
      </c>
      <c r="G345" s="20">
        <f>(VLOOKUP(C345,Planilha7!A25:F4125,4,0)*1.2203)</f>
        <v>565.04771200000005</v>
      </c>
      <c r="H345" s="21">
        <f t="shared" si="107"/>
        <v>565.04771200000005</v>
      </c>
      <c r="I345" s="20">
        <f>(VLOOKUP(C345,Planilha7!A339:F4439,5,0)*1.2203)</f>
        <v>61.600743999999992</v>
      </c>
      <c r="J345" s="21">
        <f t="shared" si="108"/>
        <v>61.600743999999992</v>
      </c>
      <c r="K345" s="20">
        <f t="shared" si="109"/>
        <v>626.64845600000001</v>
      </c>
      <c r="L345" s="22">
        <f t="shared" si="110"/>
        <v>626.64845600000001</v>
      </c>
    </row>
    <row r="346" spans="1:12" ht="16.5">
      <c r="A346" s="48" t="s">
        <v>64</v>
      </c>
      <c r="B346" s="23" t="s">
        <v>16</v>
      </c>
      <c r="C346" s="16" t="s">
        <v>59</v>
      </c>
      <c r="D346" s="17" t="s">
        <v>60</v>
      </c>
      <c r="E346" s="18" t="s">
        <v>24</v>
      </c>
      <c r="F346" s="19">
        <v>1</v>
      </c>
      <c r="G346" s="20">
        <f>(VLOOKUP(C346,Planilha7!A26:F4126,4,0)*1.2203)</f>
        <v>522.53246000000001</v>
      </c>
      <c r="H346" s="21">
        <f t="shared" si="107"/>
        <v>522.53246000000001</v>
      </c>
      <c r="I346" s="20">
        <f>(VLOOKUP(C346,Planilha7!A340:F4440,5,0)*1.2203)</f>
        <v>23.063669999999998</v>
      </c>
      <c r="J346" s="21">
        <f t="shared" si="108"/>
        <v>23.063669999999998</v>
      </c>
      <c r="K346" s="20">
        <f t="shared" si="109"/>
        <v>545.59613000000002</v>
      </c>
      <c r="L346" s="22">
        <f t="shared" si="110"/>
        <v>545.59613000000002</v>
      </c>
    </row>
    <row r="347" spans="1:12" ht="16.5">
      <c r="A347" s="48" t="s">
        <v>67</v>
      </c>
      <c r="B347" s="23" t="s">
        <v>16</v>
      </c>
      <c r="C347" s="16" t="s">
        <v>68</v>
      </c>
      <c r="D347" s="17" t="s">
        <v>69</v>
      </c>
      <c r="E347" s="18" t="s">
        <v>24</v>
      </c>
      <c r="F347" s="19">
        <v>1</v>
      </c>
      <c r="G347" s="20">
        <f>(VLOOKUP(C347,Planilha7!A27:F4127,4,0)*1.2203)</f>
        <v>395.01110999999997</v>
      </c>
      <c r="H347" s="21">
        <f t="shared" si="107"/>
        <v>395.01110999999997</v>
      </c>
      <c r="I347" s="20">
        <f>(VLOOKUP(C347,Planilha7!A341:F4441,5,0)*1.2203)</f>
        <v>76.866697000000002</v>
      </c>
      <c r="J347" s="21">
        <f t="shared" si="108"/>
        <v>76.866697000000002</v>
      </c>
      <c r="K347" s="20">
        <f t="shared" si="109"/>
        <v>471.87780699999996</v>
      </c>
      <c r="L347" s="22">
        <f t="shared" si="110"/>
        <v>471.87780699999996</v>
      </c>
    </row>
    <row r="348" spans="1:12" ht="16.5">
      <c r="A348" s="48" t="s">
        <v>70</v>
      </c>
      <c r="B348" s="23" t="s">
        <v>16</v>
      </c>
      <c r="C348" s="16" t="s">
        <v>71</v>
      </c>
      <c r="D348" s="17" t="s">
        <v>72</v>
      </c>
      <c r="E348" s="18" t="s">
        <v>31</v>
      </c>
      <c r="F348" s="19">
        <v>6.55</v>
      </c>
      <c r="G348" s="20">
        <f>(VLOOKUP(C348,Planilha7!A28:F4128,4,0)*1.2203)</f>
        <v>269.18597699999998</v>
      </c>
      <c r="H348" s="21">
        <f t="shared" si="107"/>
        <v>1763.1681493499998</v>
      </c>
      <c r="I348" s="20">
        <f>(VLOOKUP(C348,Planilha7!A342:F4442,5,0)*1.2203)</f>
        <v>115.293944</v>
      </c>
      <c r="J348" s="21">
        <f t="shared" si="108"/>
        <v>755.17533319999995</v>
      </c>
      <c r="K348" s="20">
        <f t="shared" si="109"/>
        <v>384.47992099999999</v>
      </c>
      <c r="L348" s="22">
        <f t="shared" si="110"/>
        <v>2518.3434825499999</v>
      </c>
    </row>
    <row r="349" spans="1:12" ht="16.5">
      <c r="A349" s="48" t="s">
        <v>73</v>
      </c>
      <c r="B349" s="23" t="s">
        <v>16</v>
      </c>
      <c r="C349" s="16" t="s">
        <v>74</v>
      </c>
      <c r="D349" s="17" t="s">
        <v>75</v>
      </c>
      <c r="E349" s="18" t="s">
        <v>31</v>
      </c>
      <c r="F349" s="19">
        <v>238.08</v>
      </c>
      <c r="G349" s="20">
        <f>(VLOOKUP(C349,Planilha7!A29:F4129,4,0)*1.2203)</f>
        <v>235.542306</v>
      </c>
      <c r="H349" s="21">
        <f t="shared" si="107"/>
        <v>56077.912212480005</v>
      </c>
      <c r="I349" s="20">
        <f>(VLOOKUP(C349,Planilha7!A343:F4443,5,0)*1.2203)</f>
        <v>102.480794</v>
      </c>
      <c r="J349" s="21">
        <f t="shared" si="108"/>
        <v>24398.62743552</v>
      </c>
      <c r="K349" s="20">
        <f t="shared" si="109"/>
        <v>338.0231</v>
      </c>
      <c r="L349" s="22">
        <f t="shared" si="110"/>
        <v>80476.539648000005</v>
      </c>
    </row>
    <row r="350" spans="1:12" ht="16.5">
      <c r="A350" s="48" t="s">
        <v>76</v>
      </c>
      <c r="B350" s="23" t="s">
        <v>16</v>
      </c>
      <c r="C350" s="16" t="s">
        <v>77</v>
      </c>
      <c r="D350" s="17" t="s">
        <v>78</v>
      </c>
      <c r="E350" s="18" t="s">
        <v>24</v>
      </c>
      <c r="F350" s="19">
        <v>1</v>
      </c>
      <c r="G350" s="20">
        <f>(VLOOKUP(C350,Planilha7!A30:F4130,4,0)*1.2203)</f>
        <v>6353.3333109999994</v>
      </c>
      <c r="H350" s="21">
        <f t="shared" si="107"/>
        <v>6353.3333109999994</v>
      </c>
      <c r="I350" s="20">
        <f>(VLOOKUP(C350,Planilha7!A344:F4444,5,0)*1.2203)</f>
        <v>286.72168799999997</v>
      </c>
      <c r="J350" s="21">
        <f t="shared" si="108"/>
        <v>286.72168799999997</v>
      </c>
      <c r="K350" s="20">
        <f t="shared" si="109"/>
        <v>6640.054998999999</v>
      </c>
      <c r="L350" s="22">
        <f t="shared" si="110"/>
        <v>6640.054998999999</v>
      </c>
    </row>
    <row r="351" spans="1:12" ht="16.5">
      <c r="A351" s="48" t="s">
        <v>79</v>
      </c>
      <c r="B351" s="23" t="s">
        <v>16</v>
      </c>
      <c r="C351" s="16" t="s">
        <v>80</v>
      </c>
      <c r="D351" s="17" t="s">
        <v>240</v>
      </c>
      <c r="E351" s="18" t="s">
        <v>19</v>
      </c>
      <c r="F351" s="19">
        <v>118.205337052</v>
      </c>
      <c r="G351" s="20">
        <f>(VLOOKUP(C351,Planilha7!A31:F4131,4,0)*1.2203)</f>
        <v>18.231282</v>
      </c>
      <c r="H351" s="21">
        <f t="shared" si="107"/>
        <v>2155.034833700061</v>
      </c>
      <c r="I351" s="20">
        <f>(VLOOKUP(C351,Planilha7!A345:F4445,5,0)*1.2203)</f>
        <v>30.129207000000001</v>
      </c>
      <c r="J351" s="21">
        <f t="shared" si="108"/>
        <v>3561.4330685444779</v>
      </c>
      <c r="K351" s="20">
        <f t="shared" si="109"/>
        <v>48.360489000000001</v>
      </c>
      <c r="L351" s="22">
        <f t="shared" si="110"/>
        <v>5716.4679022445389</v>
      </c>
    </row>
    <row r="352" spans="1:12" ht="16.5">
      <c r="A352" s="48" t="s">
        <v>82</v>
      </c>
      <c r="B352" s="23" t="s">
        <v>16</v>
      </c>
      <c r="C352" s="16" t="s">
        <v>83</v>
      </c>
      <c r="D352" s="17" t="s">
        <v>84</v>
      </c>
      <c r="E352" s="18" t="s">
        <v>24</v>
      </c>
      <c r="F352" s="19">
        <v>5</v>
      </c>
      <c r="G352" s="20">
        <f>(VLOOKUP(C352,Planilha7!A32:F4132,4,0)*1.2203)</f>
        <v>2819.25909</v>
      </c>
      <c r="H352" s="21">
        <f t="shared" si="107"/>
        <v>14096.29545</v>
      </c>
      <c r="I352" s="20">
        <f>(VLOOKUP(C352,Planilha7!A346:F4446,5,0)*1.2203)</f>
        <v>266.45250499999997</v>
      </c>
      <c r="J352" s="21">
        <f t="shared" si="108"/>
        <v>1332.2625249999999</v>
      </c>
      <c r="K352" s="20">
        <f t="shared" si="109"/>
        <v>3085.7115949999998</v>
      </c>
      <c r="L352" s="22">
        <f t="shared" si="110"/>
        <v>15428.557975</v>
      </c>
    </row>
    <row r="353" spans="1:12" ht="16.5">
      <c r="A353" s="48" t="s">
        <v>85</v>
      </c>
      <c r="B353" s="23" t="s">
        <v>16</v>
      </c>
      <c r="C353" s="16" t="s">
        <v>210</v>
      </c>
      <c r="D353" s="17" t="s">
        <v>211</v>
      </c>
      <c r="E353" s="18" t="s">
        <v>24</v>
      </c>
      <c r="F353" s="19">
        <v>1</v>
      </c>
      <c r="G353" s="20">
        <f>(VLOOKUP(C353,Planilha7!A33:F4133,4,0)*1.2203)</f>
        <v>3063.0750299999995</v>
      </c>
      <c r="H353" s="21">
        <f t="shared" si="107"/>
        <v>3063.0750299999995</v>
      </c>
      <c r="I353" s="20">
        <f>(VLOOKUP(C353,Planilha7!A347:F4447,5,0)*1.2203)</f>
        <v>822.71405700000003</v>
      </c>
      <c r="J353" s="21">
        <f t="shared" si="108"/>
        <v>822.71405700000003</v>
      </c>
      <c r="K353" s="20">
        <f t="shared" si="109"/>
        <v>3885.7890869999997</v>
      </c>
      <c r="L353" s="22">
        <f t="shared" si="110"/>
        <v>3885.7890869999997</v>
      </c>
    </row>
    <row r="354" spans="1:12" ht="16.5">
      <c r="A354" s="24"/>
      <c r="B354" s="25"/>
      <c r="C354" s="25"/>
      <c r="D354" s="26"/>
      <c r="E354" s="26"/>
      <c r="F354" s="26"/>
      <c r="G354" s="26"/>
      <c r="H354" s="26"/>
      <c r="I354" s="20"/>
      <c r="J354" s="26"/>
      <c r="K354" s="26"/>
      <c r="L354" s="26"/>
    </row>
    <row r="355" spans="1:12" ht="16.5">
      <c r="A355" s="34" t="s">
        <v>88</v>
      </c>
      <c r="B355" s="35"/>
      <c r="C355" s="35"/>
      <c r="D355" s="36" t="s">
        <v>89</v>
      </c>
      <c r="E355" s="35"/>
      <c r="F355" s="37"/>
      <c r="G355" s="38"/>
      <c r="H355" s="39">
        <f>SUM(H356:H370)</f>
        <v>39526.357054520005</v>
      </c>
      <c r="I355" s="38"/>
      <c r="J355" s="39">
        <f>SUM(J356:J370)</f>
        <v>21769.304257589996</v>
      </c>
      <c r="K355" s="39"/>
      <c r="L355" s="40">
        <f>SUM(L356:L370)</f>
        <v>61295.661312110002</v>
      </c>
    </row>
    <row r="356" spans="1:12" ht="16.5">
      <c r="A356" s="23" t="s">
        <v>90</v>
      </c>
      <c r="B356" s="23" t="s">
        <v>16</v>
      </c>
      <c r="C356" s="16" t="s">
        <v>91</v>
      </c>
      <c r="D356" s="17" t="s">
        <v>92</v>
      </c>
      <c r="E356" s="18" t="s">
        <v>24</v>
      </c>
      <c r="F356" s="19">
        <v>6</v>
      </c>
      <c r="G356" s="20">
        <f>(VLOOKUP(C356,Planilha7!A23:F4123,4,0)*1.2203)</f>
        <v>103.61567299999999</v>
      </c>
      <c r="H356" s="21">
        <f>F356*G356</f>
        <v>621.69403799999986</v>
      </c>
      <c r="I356" s="20">
        <f>(VLOOKUP(C356,Planilha7!A350:F4450,5,0)*1.2203)</f>
        <v>15.375779999999999</v>
      </c>
      <c r="J356" s="21">
        <f>F356*I356</f>
        <v>92.254679999999993</v>
      </c>
      <c r="K356" s="20">
        <f>G356+I356</f>
        <v>118.99145299999998</v>
      </c>
      <c r="L356" s="21">
        <f>F356*K356</f>
        <v>713.94871799999987</v>
      </c>
    </row>
    <row r="357" spans="1:12" ht="16.5">
      <c r="A357" s="23" t="s">
        <v>93</v>
      </c>
      <c r="B357" s="23" t="s">
        <v>16</v>
      </c>
      <c r="C357" s="16" t="s">
        <v>94</v>
      </c>
      <c r="D357" s="17" t="s">
        <v>95</v>
      </c>
      <c r="E357" s="18" t="s">
        <v>24</v>
      </c>
      <c r="F357" s="19">
        <v>5</v>
      </c>
      <c r="G357" s="20">
        <f>(VLOOKUP(C357,Planilha7!A24:F4124,4,0)*1.2203)</f>
        <v>91.961807999999991</v>
      </c>
      <c r="H357" s="21">
        <f t="shared" ref="H357:H370" si="111">F357*G357</f>
        <v>459.80903999999998</v>
      </c>
      <c r="I357" s="20">
        <f>(VLOOKUP(C357,Planilha7!A351:F4451,5,0)*1.2203)</f>
        <v>15.375779999999999</v>
      </c>
      <c r="J357" s="21">
        <f t="shared" ref="J357:J370" si="112">F357*I357</f>
        <v>76.878899999999987</v>
      </c>
      <c r="K357" s="20">
        <f t="shared" ref="K357:K370" si="113">G357+I357</f>
        <v>107.33758799999998</v>
      </c>
      <c r="L357" s="21">
        <f t="shared" ref="L357:L370" si="114">F357*K357</f>
        <v>536.68793999999991</v>
      </c>
    </row>
    <row r="358" spans="1:12" ht="16.5">
      <c r="A358" s="23" t="s">
        <v>96</v>
      </c>
      <c r="B358" s="23" t="s">
        <v>16</v>
      </c>
      <c r="C358" s="16" t="s">
        <v>97</v>
      </c>
      <c r="D358" s="17" t="s">
        <v>98</v>
      </c>
      <c r="E358" s="18" t="s">
        <v>24</v>
      </c>
      <c r="F358" s="19">
        <v>5</v>
      </c>
      <c r="G358" s="20">
        <f>(VLOOKUP(C358,Planilha7!A25:F4125,4,0)*1.2203)</f>
        <v>367.85943499999996</v>
      </c>
      <c r="H358" s="21">
        <f t="shared" si="111"/>
        <v>1839.2971749999997</v>
      </c>
      <c r="I358" s="20">
        <f>(VLOOKUP(C358,Planilha7!A352:F4452,5,0)*1.2203)</f>
        <v>15.375779999999999</v>
      </c>
      <c r="J358" s="21">
        <f t="shared" si="112"/>
        <v>76.878899999999987</v>
      </c>
      <c r="K358" s="20">
        <f t="shared" si="113"/>
        <v>383.23521499999998</v>
      </c>
      <c r="L358" s="21">
        <f t="shared" si="114"/>
        <v>1916.1760749999999</v>
      </c>
    </row>
    <row r="359" spans="1:12" ht="33">
      <c r="A359" s="23" t="s">
        <v>99</v>
      </c>
      <c r="B359" s="23" t="s">
        <v>16</v>
      </c>
      <c r="C359" s="16" t="s">
        <v>100</v>
      </c>
      <c r="D359" s="17" t="s">
        <v>101</v>
      </c>
      <c r="E359" s="18" t="s">
        <v>24</v>
      </c>
      <c r="F359" s="19">
        <v>1</v>
      </c>
      <c r="G359" s="20">
        <f>(VLOOKUP(C359,Planilha7!A26:F4126,4,0)*1.2203)</f>
        <v>926.90327100000002</v>
      </c>
      <c r="H359" s="21">
        <f t="shared" si="111"/>
        <v>926.90327100000002</v>
      </c>
      <c r="I359" s="20">
        <f>(VLOOKUP(C359,Planilha7!A353:F4453,5,0)*1.2203)</f>
        <v>16.413034999999997</v>
      </c>
      <c r="J359" s="21">
        <f t="shared" si="112"/>
        <v>16.413034999999997</v>
      </c>
      <c r="K359" s="20">
        <f t="shared" si="113"/>
        <v>943.31630600000005</v>
      </c>
      <c r="L359" s="21">
        <f t="shared" si="114"/>
        <v>943.31630600000005</v>
      </c>
    </row>
    <row r="360" spans="1:12" ht="33">
      <c r="A360" s="23" t="s">
        <v>102</v>
      </c>
      <c r="B360" s="23" t="s">
        <v>16</v>
      </c>
      <c r="C360" s="16" t="s">
        <v>103</v>
      </c>
      <c r="D360" s="17" t="s">
        <v>104</v>
      </c>
      <c r="E360" s="18" t="s">
        <v>24</v>
      </c>
      <c r="F360" s="19">
        <v>23</v>
      </c>
      <c r="G360" s="20">
        <f>(VLOOKUP(C360,Planilha7!A27:F4127,4,0)*1.2203)</f>
        <v>107.715881</v>
      </c>
      <c r="H360" s="21">
        <f t="shared" si="111"/>
        <v>2477.465263</v>
      </c>
      <c r="I360" s="20">
        <f>(VLOOKUP(C360,Planilha7!A354:F4454,5,0)*1.2203)</f>
        <v>25.626300000000001</v>
      </c>
      <c r="J360" s="21">
        <f t="shared" si="112"/>
        <v>589.4049</v>
      </c>
      <c r="K360" s="20">
        <f t="shared" si="113"/>
        <v>133.34218099999998</v>
      </c>
      <c r="L360" s="21">
        <f t="shared" si="114"/>
        <v>3066.8701629999996</v>
      </c>
    </row>
    <row r="361" spans="1:12" ht="16.5">
      <c r="A361" s="23" t="s">
        <v>105</v>
      </c>
      <c r="B361" s="23" t="s">
        <v>21</v>
      </c>
      <c r="C361" s="16" t="s">
        <v>8534</v>
      </c>
      <c r="D361" s="17" t="s">
        <v>8535</v>
      </c>
      <c r="E361" s="18" t="s">
        <v>24</v>
      </c>
      <c r="F361" s="19">
        <v>1</v>
      </c>
      <c r="G361" s="20">
        <f>1232.173*1.2203</f>
        <v>1503.6207118999998</v>
      </c>
      <c r="H361" s="21">
        <f t="shared" si="111"/>
        <v>1503.6207118999998</v>
      </c>
      <c r="I361" s="20">
        <f>108.6*1.2203</f>
        <v>132.52457999999999</v>
      </c>
      <c r="J361" s="21">
        <f t="shared" si="112"/>
        <v>132.52457999999999</v>
      </c>
      <c r="K361" s="20">
        <f t="shared" si="113"/>
        <v>1636.1452918999998</v>
      </c>
      <c r="L361" s="21">
        <f t="shared" si="114"/>
        <v>1636.1452918999998</v>
      </c>
    </row>
    <row r="362" spans="1:12" ht="16.5">
      <c r="A362" s="23" t="s">
        <v>106</v>
      </c>
      <c r="B362" s="23" t="s">
        <v>16</v>
      </c>
      <c r="C362" s="16" t="s">
        <v>107</v>
      </c>
      <c r="D362" s="17" t="s">
        <v>108</v>
      </c>
      <c r="E362" s="18" t="s">
        <v>31</v>
      </c>
      <c r="F362" s="19">
        <v>120</v>
      </c>
      <c r="G362" s="20">
        <f>(VLOOKUP(C362,Planilha7!A29:F4129,4,0)*1.2203)</f>
        <v>11.629458999999999</v>
      </c>
      <c r="H362" s="21">
        <f t="shared" si="111"/>
        <v>1395.5350799999999</v>
      </c>
      <c r="I362" s="20">
        <f>(VLOOKUP(C362,Planilha7!A356:F4456,5,0)*1.2203)</f>
        <v>30.739357000000002</v>
      </c>
      <c r="J362" s="21">
        <f t="shared" si="112"/>
        <v>3688.7228400000004</v>
      </c>
      <c r="K362" s="20">
        <f t="shared" si="113"/>
        <v>42.368816000000002</v>
      </c>
      <c r="L362" s="21">
        <f t="shared" si="114"/>
        <v>5084.25792</v>
      </c>
    </row>
    <row r="363" spans="1:12" ht="16.5">
      <c r="A363" s="23" t="s">
        <v>109</v>
      </c>
      <c r="B363" s="23" t="s">
        <v>16</v>
      </c>
      <c r="C363" s="16" t="s">
        <v>188</v>
      </c>
      <c r="D363" s="17" t="s">
        <v>189</v>
      </c>
      <c r="E363" s="18" t="s">
        <v>112</v>
      </c>
      <c r="F363" s="19">
        <v>72</v>
      </c>
      <c r="G363" s="20">
        <f>(VLOOKUP(C363,Planilha7!A30:F4130,4,0)*1.2203)</f>
        <v>237.06768099999999</v>
      </c>
      <c r="H363" s="21">
        <f t="shared" si="111"/>
        <v>17068.873032</v>
      </c>
      <c r="I363" s="20">
        <f>(VLOOKUP(C363,Planilha7!A357:F4457,5,0)*1.2203)</f>
        <v>25.626300000000001</v>
      </c>
      <c r="J363" s="21">
        <f t="shared" si="112"/>
        <v>1845.0936000000002</v>
      </c>
      <c r="K363" s="20">
        <f t="shared" si="113"/>
        <v>262.69398100000001</v>
      </c>
      <c r="L363" s="21">
        <f t="shared" si="114"/>
        <v>18913.966632</v>
      </c>
    </row>
    <row r="364" spans="1:12" ht="16.5">
      <c r="A364" s="23" t="s">
        <v>113</v>
      </c>
      <c r="B364" s="23" t="s">
        <v>16</v>
      </c>
      <c r="C364" s="16" t="s">
        <v>114</v>
      </c>
      <c r="D364" s="17" t="s">
        <v>115</v>
      </c>
      <c r="E364" s="18" t="s">
        <v>31</v>
      </c>
      <c r="F364" s="19">
        <v>240</v>
      </c>
      <c r="G364" s="20">
        <f>(VLOOKUP(C364,Planilha7!A31:F4131,4,0)*1.2203)</f>
        <v>3.0995619999999997</v>
      </c>
      <c r="H364" s="21">
        <f t="shared" si="111"/>
        <v>743.89487999999994</v>
      </c>
      <c r="I364" s="20">
        <f>(VLOOKUP(C364,Planilha7!A358:F4458,5,0)*1.2203)</f>
        <v>2.0501039999999997</v>
      </c>
      <c r="J364" s="21">
        <f t="shared" si="112"/>
        <v>492.02495999999991</v>
      </c>
      <c r="K364" s="20">
        <f t="shared" si="113"/>
        <v>5.1496659999999999</v>
      </c>
      <c r="L364" s="21">
        <f t="shared" si="114"/>
        <v>1235.91984</v>
      </c>
    </row>
    <row r="365" spans="1:12" ht="16.5">
      <c r="A365" s="23" t="s">
        <v>116</v>
      </c>
      <c r="B365" s="23" t="s">
        <v>16</v>
      </c>
      <c r="C365" s="16" t="s">
        <v>117</v>
      </c>
      <c r="D365" s="17" t="s">
        <v>118</v>
      </c>
      <c r="E365" s="18" t="s">
        <v>112</v>
      </c>
      <c r="F365" s="19">
        <v>24</v>
      </c>
      <c r="G365" s="20">
        <f>(VLOOKUP(C365,Planilha7!A32:F4132,4,0)*1.2203)</f>
        <v>13.716172</v>
      </c>
      <c r="H365" s="21">
        <f t="shared" si="111"/>
        <v>329.18812800000001</v>
      </c>
      <c r="I365" s="20">
        <f>(VLOOKUP(C365,Planilha7!A359:F4459,5,0)*1.2203)</f>
        <v>15.375779999999999</v>
      </c>
      <c r="J365" s="21">
        <f t="shared" si="112"/>
        <v>369.01871999999997</v>
      </c>
      <c r="K365" s="20">
        <f t="shared" si="113"/>
        <v>29.091951999999999</v>
      </c>
      <c r="L365" s="21">
        <f t="shared" si="114"/>
        <v>698.20684800000004</v>
      </c>
    </row>
    <row r="366" spans="1:12" ht="16.5">
      <c r="A366" s="23" t="s">
        <v>119</v>
      </c>
      <c r="B366" s="23" t="s">
        <v>16</v>
      </c>
      <c r="C366" s="16" t="s">
        <v>120</v>
      </c>
      <c r="D366" s="17" t="s">
        <v>121</v>
      </c>
      <c r="E366" s="18" t="s">
        <v>24</v>
      </c>
      <c r="F366" s="19">
        <v>8</v>
      </c>
      <c r="G366" s="20">
        <f>(VLOOKUP(C366,Planilha7!A33:F4133,4,0)*1.2203)</f>
        <v>14.765629999999998</v>
      </c>
      <c r="H366" s="21">
        <f t="shared" si="111"/>
        <v>118.12503999999998</v>
      </c>
      <c r="I366" s="20">
        <f>(VLOOKUP(C366,Planilha7!A360:F4460,5,0)*1.2203)</f>
        <v>10.25052</v>
      </c>
      <c r="J366" s="21">
        <f t="shared" si="112"/>
        <v>82.004159999999999</v>
      </c>
      <c r="K366" s="20">
        <f t="shared" si="113"/>
        <v>25.016149999999996</v>
      </c>
      <c r="L366" s="21">
        <f t="shared" si="114"/>
        <v>200.12919999999997</v>
      </c>
    </row>
    <row r="367" spans="1:12" ht="16.5">
      <c r="A367" s="61" t="s">
        <v>122</v>
      </c>
      <c r="B367" s="61" t="s">
        <v>16</v>
      </c>
      <c r="C367" s="41" t="s">
        <v>123</v>
      </c>
      <c r="D367" s="17" t="s">
        <v>124</v>
      </c>
      <c r="E367" s="18" t="s">
        <v>31</v>
      </c>
      <c r="F367" s="42">
        <v>1404.32</v>
      </c>
      <c r="G367" s="20">
        <f>(VLOOKUP(C367,Planilha7!A34:F4134,4,0)*1.2203)</f>
        <v>6.7970709999999999</v>
      </c>
      <c r="H367" s="21">
        <f t="shared" si="111"/>
        <v>9545.26274672</v>
      </c>
      <c r="I367" s="20">
        <f>(VLOOKUP(C367,Planilha7!A361:F4461,5,0)*1.2203)</f>
        <v>6.1503119999999996</v>
      </c>
      <c r="J367" s="21">
        <f t="shared" si="112"/>
        <v>8637.0061478399984</v>
      </c>
      <c r="K367" s="20">
        <f t="shared" si="113"/>
        <v>12.947382999999999</v>
      </c>
      <c r="L367" s="21">
        <f t="shared" si="114"/>
        <v>18182.268894559998</v>
      </c>
    </row>
    <row r="368" spans="1:12" ht="16.5">
      <c r="A368" s="23" t="s">
        <v>125</v>
      </c>
      <c r="B368" s="23" t="s">
        <v>16</v>
      </c>
      <c r="C368" s="16" t="s">
        <v>126</v>
      </c>
      <c r="D368" s="17" t="s">
        <v>127</v>
      </c>
      <c r="E368" s="18" t="s">
        <v>31</v>
      </c>
      <c r="F368" s="19">
        <v>5.95</v>
      </c>
      <c r="G368" s="20">
        <f>(VLOOKUP(C368,Planilha7!A35:F4135,4,0)*1.2203)</f>
        <v>12.068766999999999</v>
      </c>
      <c r="H368" s="21">
        <f t="shared" si="111"/>
        <v>71.809163650000002</v>
      </c>
      <c r="I368" s="20">
        <f>(VLOOKUP(C368,Planilha7!A362:F4462,5,0)*1.2203)</f>
        <v>30.739357000000002</v>
      </c>
      <c r="J368" s="21">
        <f t="shared" si="112"/>
        <v>182.89917415000002</v>
      </c>
      <c r="K368" s="20">
        <f t="shared" si="113"/>
        <v>42.808123999999999</v>
      </c>
      <c r="L368" s="21">
        <f t="shared" si="114"/>
        <v>254.70833780000001</v>
      </c>
    </row>
    <row r="369" spans="1:12" ht="16.5">
      <c r="A369" s="23" t="s">
        <v>128</v>
      </c>
      <c r="B369" s="23" t="s">
        <v>16</v>
      </c>
      <c r="C369" s="16" t="s">
        <v>129</v>
      </c>
      <c r="D369" s="17" t="s">
        <v>130</v>
      </c>
      <c r="E369" s="18" t="s">
        <v>31</v>
      </c>
      <c r="F369" s="19">
        <v>145.83000000000001</v>
      </c>
      <c r="G369" s="20">
        <f>(VLOOKUP(C369,Planilha7!A36:F4136,4,0)*1.2203)</f>
        <v>14.948675</v>
      </c>
      <c r="H369" s="21">
        <f t="shared" si="111"/>
        <v>2179.9652752500001</v>
      </c>
      <c r="I369" s="20">
        <f>(VLOOKUP(C369,Planilha7!A363:F4463,5,0)*1.2203)</f>
        <v>35.876819999999995</v>
      </c>
      <c r="J369" s="21">
        <f t="shared" si="112"/>
        <v>5231.9166605999999</v>
      </c>
      <c r="K369" s="20">
        <f t="shared" si="113"/>
        <v>50.825494999999997</v>
      </c>
      <c r="L369" s="21">
        <f t="shared" si="114"/>
        <v>7411.8819358500004</v>
      </c>
    </row>
    <row r="370" spans="1:12" ht="16.5">
      <c r="A370" s="23" t="s">
        <v>131</v>
      </c>
      <c r="B370" s="23" t="s">
        <v>16</v>
      </c>
      <c r="C370" s="16" t="s">
        <v>132</v>
      </c>
      <c r="D370" s="17" t="s">
        <v>133</v>
      </c>
      <c r="E370" s="18" t="s">
        <v>112</v>
      </c>
      <c r="F370" s="19">
        <v>10</v>
      </c>
      <c r="G370" s="20">
        <f>(VLOOKUP(C370,Planilha7!A37:F4137,4,0)*1.2203)</f>
        <v>24.491420999999999</v>
      </c>
      <c r="H370" s="21">
        <f t="shared" si="111"/>
        <v>244.91421</v>
      </c>
      <c r="I370" s="20">
        <f>(VLOOKUP(C370,Planilha7!A364:F4464,5,0)*1.2203)</f>
        <v>25.626300000000001</v>
      </c>
      <c r="J370" s="21">
        <f t="shared" si="112"/>
        <v>256.26300000000003</v>
      </c>
      <c r="K370" s="20">
        <f t="shared" si="113"/>
        <v>50.117721000000003</v>
      </c>
      <c r="L370" s="21">
        <f t="shared" si="114"/>
        <v>501.17721000000006</v>
      </c>
    </row>
    <row r="371" spans="1:12" ht="16.5">
      <c r="A371" s="24"/>
      <c r="B371" s="25"/>
      <c r="C371" s="25"/>
      <c r="D371" s="26"/>
      <c r="E371" s="26"/>
      <c r="F371" s="26"/>
      <c r="G371" s="26"/>
      <c r="H371" s="26"/>
      <c r="I371" s="20"/>
      <c r="J371" s="26"/>
      <c r="K371" s="26"/>
      <c r="L371" s="26"/>
    </row>
    <row r="372" spans="1:12" ht="16.5">
      <c r="A372" s="34" t="s">
        <v>134</v>
      </c>
      <c r="B372" s="35"/>
      <c r="C372" s="35"/>
      <c r="D372" s="36" t="s">
        <v>135</v>
      </c>
      <c r="E372" s="35"/>
      <c r="F372" s="37"/>
      <c r="G372" s="38"/>
      <c r="H372" s="39">
        <f>SUM(H373:H378)</f>
        <v>10465.805326</v>
      </c>
      <c r="I372" s="38"/>
      <c r="J372" s="39">
        <f>SUM(J373:J378)</f>
        <v>1117.1602439999999</v>
      </c>
      <c r="K372" s="39"/>
      <c r="L372" s="40">
        <f>SUM(L373:L378)</f>
        <v>11582.96557</v>
      </c>
    </row>
    <row r="373" spans="1:12" ht="16.5">
      <c r="A373" s="23" t="s">
        <v>136</v>
      </c>
      <c r="B373" s="23" t="s">
        <v>16</v>
      </c>
      <c r="C373" s="16" t="s">
        <v>226</v>
      </c>
      <c r="D373" s="17" t="s">
        <v>227</v>
      </c>
      <c r="E373" s="18" t="s">
        <v>24</v>
      </c>
      <c r="F373" s="19">
        <v>1</v>
      </c>
      <c r="G373" s="20">
        <f>(VLOOKUP(C373,Planilha7!A23:F4123,4,0)*1.2203)</f>
        <v>648.51623200000006</v>
      </c>
      <c r="H373" s="21">
        <f>F373*G373</f>
        <v>648.51623200000006</v>
      </c>
      <c r="I373" s="20">
        <f>(VLOOKUP(C373,Planilha7!A367:F4467,5,0)*1.2203)</f>
        <v>21.562701000000001</v>
      </c>
      <c r="J373" s="21">
        <f>F373*I373</f>
        <v>21.562701000000001</v>
      </c>
      <c r="K373" s="20">
        <f>G373+I373</f>
        <v>670.07893300000001</v>
      </c>
      <c r="L373" s="21">
        <f>F373*K373</f>
        <v>670.07893300000001</v>
      </c>
    </row>
    <row r="374" spans="1:12" ht="16.5">
      <c r="A374" s="23" t="s">
        <v>139</v>
      </c>
      <c r="B374" s="23" t="s">
        <v>16</v>
      </c>
      <c r="C374" s="16" t="s">
        <v>137</v>
      </c>
      <c r="D374" s="17" t="s">
        <v>138</v>
      </c>
      <c r="E374" s="18" t="s">
        <v>24</v>
      </c>
      <c r="F374" s="19">
        <v>8</v>
      </c>
      <c r="G374" s="20">
        <f>(VLOOKUP(C374,Planilha7!A24:F4124,4,0)*1.2203)</f>
        <v>261.339448</v>
      </c>
      <c r="H374" s="21">
        <f t="shared" ref="H374:H378" si="115">F374*G374</f>
        <v>2090.715584</v>
      </c>
      <c r="I374" s="20">
        <f>(VLOOKUP(C374,Planilha7!A368:F4468,5,0)*1.2203)</f>
        <v>21.562701000000001</v>
      </c>
      <c r="J374" s="21">
        <f t="shared" ref="J374:J378" si="116">F374*I374</f>
        <v>172.501608</v>
      </c>
      <c r="K374" s="20">
        <f t="shared" ref="K374:K378" si="117">G374+I374</f>
        <v>282.90214900000001</v>
      </c>
      <c r="L374" s="21">
        <f t="shared" ref="L374:L378" si="118">F374*K374</f>
        <v>2263.2171920000001</v>
      </c>
    </row>
    <row r="375" spans="1:12" ht="16.5">
      <c r="A375" s="23" t="s">
        <v>142</v>
      </c>
      <c r="B375" s="23" t="s">
        <v>16</v>
      </c>
      <c r="C375" s="16" t="s">
        <v>140</v>
      </c>
      <c r="D375" s="17" t="s">
        <v>141</v>
      </c>
      <c r="E375" s="18" t="s">
        <v>24</v>
      </c>
      <c r="F375" s="19">
        <v>6</v>
      </c>
      <c r="G375" s="20">
        <f>(VLOOKUP(C375,Planilha7!A25:F4125,4,0)*1.2203)</f>
        <v>196.419488</v>
      </c>
      <c r="H375" s="21">
        <f t="shared" si="115"/>
        <v>1178.516928</v>
      </c>
      <c r="I375" s="20">
        <f>(VLOOKUP(C375,Planilha7!A369:F4469,5,0)*1.2203)</f>
        <v>21.562701000000001</v>
      </c>
      <c r="J375" s="21">
        <f t="shared" si="116"/>
        <v>129.376206</v>
      </c>
      <c r="K375" s="20">
        <f t="shared" si="117"/>
        <v>217.98218900000001</v>
      </c>
      <c r="L375" s="21">
        <f t="shared" si="118"/>
        <v>1307.8931339999999</v>
      </c>
    </row>
    <row r="376" spans="1:12" ht="45.75" customHeight="1">
      <c r="A376" s="61" t="s">
        <v>146</v>
      </c>
      <c r="B376" s="61" t="s">
        <v>16</v>
      </c>
      <c r="C376" s="41" t="s">
        <v>151</v>
      </c>
      <c r="D376" s="17" t="s">
        <v>152</v>
      </c>
      <c r="E376" s="18" t="s">
        <v>24</v>
      </c>
      <c r="F376" s="42">
        <v>30</v>
      </c>
      <c r="G376" s="20">
        <f>(VLOOKUP(C376,Planilha7!A26:F4126,4,0)*1.2203)</f>
        <v>7.4560329999999997</v>
      </c>
      <c r="H376" s="21">
        <f t="shared" si="115"/>
        <v>223.68098999999998</v>
      </c>
      <c r="I376" s="20">
        <f>(VLOOKUP(C376,Planilha7!A370:F4470,5,0)*1.2203)</f>
        <v>6.5774169999999996</v>
      </c>
      <c r="J376" s="21">
        <f t="shared" si="116"/>
        <v>197.32250999999999</v>
      </c>
      <c r="K376" s="20">
        <f t="shared" si="117"/>
        <v>14.033449999999998</v>
      </c>
      <c r="L376" s="21">
        <f t="shared" si="118"/>
        <v>421.00349999999997</v>
      </c>
    </row>
    <row r="377" spans="1:12" ht="33">
      <c r="A377" s="23" t="s">
        <v>150</v>
      </c>
      <c r="B377" s="23" t="s">
        <v>16</v>
      </c>
      <c r="C377" s="16" t="s">
        <v>154</v>
      </c>
      <c r="D377" s="17" t="s">
        <v>155</v>
      </c>
      <c r="E377" s="18" t="s">
        <v>112</v>
      </c>
      <c r="F377" s="19">
        <v>2</v>
      </c>
      <c r="G377" s="20">
        <f>(VLOOKUP(C377,Planilha7!A27:F4127,4,0)*1.2203)</f>
        <v>1564.0951189999998</v>
      </c>
      <c r="H377" s="21">
        <f t="shared" si="115"/>
        <v>3128.1902379999997</v>
      </c>
      <c r="I377" s="20">
        <f>(VLOOKUP(C377,Planilha7!A371:F4471,5,0)*1.2203)</f>
        <v>216.87171599999999</v>
      </c>
      <c r="J377" s="21">
        <f t="shared" si="116"/>
        <v>433.74343199999998</v>
      </c>
      <c r="K377" s="20">
        <f t="shared" si="117"/>
        <v>1780.9668349999997</v>
      </c>
      <c r="L377" s="21">
        <f t="shared" si="118"/>
        <v>3561.9336699999994</v>
      </c>
    </row>
    <row r="378" spans="1:12" ht="16.5">
      <c r="A378" s="23" t="s">
        <v>153</v>
      </c>
      <c r="B378" s="23" t="s">
        <v>16</v>
      </c>
      <c r="C378" s="16" t="s">
        <v>245</v>
      </c>
      <c r="D378" s="17" t="s">
        <v>246</v>
      </c>
      <c r="E378" s="18" t="s">
        <v>24</v>
      </c>
      <c r="F378" s="19">
        <v>3</v>
      </c>
      <c r="G378" s="20">
        <f>(VLOOKUP(C378,Planilha7!A28:F4128,4,0)*1.2203)</f>
        <v>1065.3951179999999</v>
      </c>
      <c r="H378" s="21">
        <f t="shared" si="115"/>
        <v>3196.1853539999997</v>
      </c>
      <c r="I378" s="20">
        <f>(VLOOKUP(C378,Planilha7!A372:F4472,5,0)*1.2203)</f>
        <v>54.217928999999998</v>
      </c>
      <c r="J378" s="21">
        <f t="shared" si="116"/>
        <v>162.65378699999999</v>
      </c>
      <c r="K378" s="20">
        <f t="shared" si="117"/>
        <v>1119.6130469999998</v>
      </c>
      <c r="L378" s="21">
        <f t="shared" si="118"/>
        <v>3358.8391409999995</v>
      </c>
    </row>
    <row r="379" spans="1:12" ht="16.5">
      <c r="A379" s="24"/>
      <c r="B379" s="25"/>
      <c r="C379" s="25"/>
      <c r="D379" s="26"/>
      <c r="E379" s="26"/>
      <c r="F379" s="26"/>
      <c r="G379" s="26"/>
      <c r="H379" s="26"/>
      <c r="I379" s="20"/>
      <c r="J379" s="26"/>
      <c r="K379" s="26"/>
      <c r="L379" s="26"/>
    </row>
    <row r="380" spans="1:12" ht="16.5">
      <c r="A380" s="27" t="s">
        <v>156</v>
      </c>
      <c r="B380" s="28"/>
      <c r="C380" s="28"/>
      <c r="D380" s="29" t="s">
        <v>157</v>
      </c>
      <c r="E380" s="28"/>
      <c r="F380" s="30"/>
      <c r="G380" s="31"/>
      <c r="H380" s="32">
        <f>SUM(H381:H388)</f>
        <v>32361.250774289994</v>
      </c>
      <c r="I380" s="31"/>
      <c r="J380" s="32">
        <f>SUM(J381:J388)</f>
        <v>6774.2470314506918</v>
      </c>
      <c r="K380" s="32"/>
      <c r="L380" s="33">
        <f>SUM(L381:L388)</f>
        <v>39135.497805740692</v>
      </c>
    </row>
    <row r="381" spans="1:12" ht="16.5">
      <c r="A381" s="48" t="s">
        <v>158</v>
      </c>
      <c r="B381" s="23" t="s">
        <v>16</v>
      </c>
      <c r="C381" s="16" t="s">
        <v>159</v>
      </c>
      <c r="D381" s="17" t="s">
        <v>160</v>
      </c>
      <c r="E381" s="18" t="s">
        <v>44</v>
      </c>
      <c r="F381" s="19">
        <v>9.6483415417075005</v>
      </c>
      <c r="G381" s="20">
        <f>(VLOOKUP(C381,Planilha7!A23:F4123,4,0)*1.2203)</f>
        <v>0</v>
      </c>
      <c r="H381" s="21">
        <f>F381*G381</f>
        <v>0</v>
      </c>
      <c r="I381" s="20">
        <f>(VLOOKUP(C381,Planilha7!A375:F4475,5,0)*1.2203)</f>
        <v>19.073288999999999</v>
      </c>
      <c r="J381" s="21">
        <f>F381*I381</f>
        <v>184.02560659569269</v>
      </c>
      <c r="K381" s="20">
        <f>G381+I381</f>
        <v>19.073288999999999</v>
      </c>
      <c r="L381" s="22">
        <f>F381*K381</f>
        <v>184.02560659569269</v>
      </c>
    </row>
    <row r="382" spans="1:12" ht="16.5">
      <c r="A382" s="48" t="s">
        <v>161</v>
      </c>
      <c r="B382" s="23" t="s">
        <v>16</v>
      </c>
      <c r="C382" s="16" t="s">
        <v>192</v>
      </c>
      <c r="D382" s="17" t="s">
        <v>193</v>
      </c>
      <c r="E382" s="18" t="s">
        <v>44</v>
      </c>
      <c r="F382" s="19">
        <v>3.48</v>
      </c>
      <c r="G382" s="20">
        <f>(VLOOKUP(C382,Planilha7!A24:F4124,4,0)*1.2203)</f>
        <v>311.969695</v>
      </c>
      <c r="H382" s="21">
        <f t="shared" ref="H382:H388" si="119">F382*G382</f>
        <v>1085.6545386</v>
      </c>
      <c r="I382" s="20">
        <f>(VLOOKUP(C382,Planilha7!A376:F4476,5,0)*1.2203)</f>
        <v>51.106164</v>
      </c>
      <c r="J382" s="21">
        <f t="shared" ref="J382:J388" si="120">F382*I382</f>
        <v>177.84945071999999</v>
      </c>
      <c r="K382" s="20">
        <f t="shared" ref="K382:K388" si="121">G382+I382</f>
        <v>363.07585899999998</v>
      </c>
      <c r="L382" s="22">
        <f t="shared" ref="L382:L388" si="122">F382*K382</f>
        <v>1263.5039893199998</v>
      </c>
    </row>
    <row r="383" spans="1:12" ht="16.5">
      <c r="A383" s="48" t="s">
        <v>164</v>
      </c>
      <c r="B383" s="23" t="s">
        <v>16</v>
      </c>
      <c r="C383" s="16" t="s">
        <v>212</v>
      </c>
      <c r="D383" s="17" t="s">
        <v>213</v>
      </c>
      <c r="E383" s="18" t="s">
        <v>31</v>
      </c>
      <c r="F383" s="19">
        <v>87.56</v>
      </c>
      <c r="G383" s="20">
        <f>(VLOOKUP(C383,Planilha7!A25:F4125,4,0)*1.2203)</f>
        <v>275.76339399999995</v>
      </c>
      <c r="H383" s="21">
        <f t="shared" si="119"/>
        <v>24145.842778639995</v>
      </c>
      <c r="I383" s="20">
        <f>(VLOOKUP(C383,Planilha7!A377:F4477,5,0)*1.2203)</f>
        <v>22.648767999999997</v>
      </c>
      <c r="J383" s="21">
        <f t="shared" si="120"/>
        <v>1983.1261260799997</v>
      </c>
      <c r="K383" s="20">
        <f t="shared" si="121"/>
        <v>298.41216199999997</v>
      </c>
      <c r="L383" s="22">
        <f t="shared" si="122"/>
        <v>26128.968904719997</v>
      </c>
    </row>
    <row r="384" spans="1:12" ht="16.5">
      <c r="A384" s="48" t="s">
        <v>167</v>
      </c>
      <c r="B384" s="23" t="s">
        <v>16</v>
      </c>
      <c r="C384" s="16" t="s">
        <v>165</v>
      </c>
      <c r="D384" s="17" t="s">
        <v>166</v>
      </c>
      <c r="E384" s="18" t="s">
        <v>19</v>
      </c>
      <c r="F384" s="19">
        <v>9.1349999999999998</v>
      </c>
      <c r="G384" s="20">
        <f>(VLOOKUP(C384,Planilha7!A26:F4126,4,0)*1.2203)</f>
        <v>0</v>
      </c>
      <c r="H384" s="21">
        <f t="shared" si="119"/>
        <v>0</v>
      </c>
      <c r="I384" s="20">
        <f>(VLOOKUP(C384,Planilha7!A378:F4478,5,0)*1.2203)</f>
        <v>45.285332999999994</v>
      </c>
      <c r="J384" s="21">
        <f t="shared" si="120"/>
        <v>413.68151695499995</v>
      </c>
      <c r="K384" s="20">
        <f t="shared" si="121"/>
        <v>45.285332999999994</v>
      </c>
      <c r="L384" s="22">
        <f t="shared" si="122"/>
        <v>413.68151695499995</v>
      </c>
    </row>
    <row r="385" spans="1:14" ht="16.5">
      <c r="A385" s="48" t="s">
        <v>170</v>
      </c>
      <c r="B385" s="23" t="s">
        <v>16</v>
      </c>
      <c r="C385" s="16" t="s">
        <v>233</v>
      </c>
      <c r="D385" s="17" t="s">
        <v>234</v>
      </c>
      <c r="E385" s="18" t="s">
        <v>19</v>
      </c>
      <c r="F385" s="19">
        <v>9.4499999999999993</v>
      </c>
      <c r="G385" s="20">
        <f>(VLOOKUP(C385,Planilha7!A27:F4127,4,0)*1.2203)</f>
        <v>733.19284900000002</v>
      </c>
      <c r="H385" s="21">
        <f t="shared" si="119"/>
        <v>6928.6724230499995</v>
      </c>
      <c r="I385" s="20">
        <f>(VLOOKUP(C385,Planilha7!A379:F4479,5,0)*1.2203)</f>
        <v>65.725358</v>
      </c>
      <c r="J385" s="21">
        <f t="shared" si="120"/>
        <v>621.1046331</v>
      </c>
      <c r="K385" s="20">
        <f t="shared" si="121"/>
        <v>798.91820700000005</v>
      </c>
      <c r="L385" s="22">
        <f t="shared" si="122"/>
        <v>7549.7770561500001</v>
      </c>
    </row>
    <row r="386" spans="1:14" ht="16.5">
      <c r="A386" s="48" t="s">
        <v>200</v>
      </c>
      <c r="B386" s="23" t="s">
        <v>21</v>
      </c>
      <c r="C386" s="16" t="s">
        <v>194</v>
      </c>
      <c r="D386" s="17" t="s">
        <v>195</v>
      </c>
      <c r="E386" s="18" t="s">
        <v>24</v>
      </c>
      <c r="F386" s="19">
        <v>3</v>
      </c>
      <c r="G386" s="20">
        <f>41.97*1.2203</f>
        <v>51.215990999999995</v>
      </c>
      <c r="H386" s="21">
        <f t="shared" si="119"/>
        <v>153.64797299999998</v>
      </c>
      <c r="I386" s="20">
        <f>1.29*1.2203</f>
        <v>1.574187</v>
      </c>
      <c r="J386" s="21">
        <f t="shared" si="120"/>
        <v>4.7225609999999998</v>
      </c>
      <c r="K386" s="20">
        <f t="shared" si="121"/>
        <v>52.790177999999997</v>
      </c>
      <c r="L386" s="22">
        <f t="shared" si="122"/>
        <v>158.37053399999999</v>
      </c>
    </row>
    <row r="387" spans="1:14" ht="16.5">
      <c r="A387" s="48" t="s">
        <v>201</v>
      </c>
      <c r="B387" s="23" t="s">
        <v>21</v>
      </c>
      <c r="C387" s="16" t="s">
        <v>196</v>
      </c>
      <c r="D387" s="17" t="s">
        <v>197</v>
      </c>
      <c r="E387" s="18" t="s">
        <v>24</v>
      </c>
      <c r="F387" s="19">
        <v>1</v>
      </c>
      <c r="G387" s="20">
        <f>38.87*1.2203</f>
        <v>47.433060999999995</v>
      </c>
      <c r="H387" s="21">
        <f t="shared" si="119"/>
        <v>47.433060999999995</v>
      </c>
      <c r="I387" s="20">
        <f>1.29*1.2203</f>
        <v>1.574187</v>
      </c>
      <c r="J387" s="21">
        <f t="shared" si="120"/>
        <v>1.574187</v>
      </c>
      <c r="K387" s="20">
        <f t="shared" si="121"/>
        <v>49.007247999999997</v>
      </c>
      <c r="L387" s="22">
        <f t="shared" si="122"/>
        <v>49.007247999999997</v>
      </c>
    </row>
    <row r="388" spans="1:14" ht="34.5" customHeight="1">
      <c r="A388" s="49" t="s">
        <v>219</v>
      </c>
      <c r="B388" s="68" t="s">
        <v>21</v>
      </c>
      <c r="C388" s="16" t="s">
        <v>320</v>
      </c>
      <c r="D388" s="17" t="s">
        <v>321</v>
      </c>
      <c r="E388" s="18" t="s">
        <v>24</v>
      </c>
      <c r="F388" s="19">
        <v>15</v>
      </c>
      <c r="G388" s="20">
        <f>0*1.2203</f>
        <v>0</v>
      </c>
      <c r="H388" s="21">
        <f t="shared" si="119"/>
        <v>0</v>
      </c>
      <c r="I388" s="20">
        <f>185.1*1.2203</f>
        <v>225.87752999999998</v>
      </c>
      <c r="J388" s="21">
        <f t="shared" si="120"/>
        <v>3388.1629499999999</v>
      </c>
      <c r="K388" s="20">
        <f t="shared" si="121"/>
        <v>225.87752999999998</v>
      </c>
      <c r="L388" s="22">
        <f t="shared" si="122"/>
        <v>3388.1629499999999</v>
      </c>
    </row>
    <row r="389" spans="1:14" ht="17.25" thickBot="1">
      <c r="A389" s="43"/>
      <c r="B389" s="44"/>
      <c r="C389" s="44"/>
      <c r="D389" s="45"/>
      <c r="E389" s="45"/>
      <c r="F389" s="46"/>
      <c r="G389" s="47"/>
      <c r="H389" s="47"/>
      <c r="I389" s="20"/>
      <c r="J389" s="47"/>
      <c r="K389" s="47"/>
      <c r="L389" s="47"/>
    </row>
    <row r="390" spans="1:14" ht="18">
      <c r="A390" s="197" t="s">
        <v>171</v>
      </c>
      <c r="B390" s="197"/>
      <c r="C390" s="197"/>
      <c r="D390" s="197"/>
      <c r="E390" s="197"/>
      <c r="F390" s="197"/>
      <c r="G390" s="188">
        <f>ROUND(H330+H341+H380,2)</f>
        <v>174923.39</v>
      </c>
      <c r="H390" s="188"/>
      <c r="I390" s="188">
        <f>ROUND(J330+J341+J380,2)</f>
        <v>64795.73</v>
      </c>
      <c r="J390" s="188"/>
      <c r="K390" s="198">
        <f>SUM(L330+L341+L380)</f>
        <v>239719.11999478069</v>
      </c>
      <c r="L390" s="198"/>
      <c r="M390" s="168">
        <f>I390+G390</f>
        <v>239719.12000000002</v>
      </c>
      <c r="N390" s="167"/>
    </row>
    <row r="391" spans="1:14">
      <c r="A391" s="206"/>
      <c r="B391" s="206"/>
      <c r="C391" s="206"/>
      <c r="D391" s="206"/>
      <c r="E391" s="206"/>
      <c r="F391" s="206"/>
      <c r="G391" s="206"/>
      <c r="H391" s="206"/>
      <c r="I391" s="206" t="e">
        <f>VLOOKUP(C391,Planilha7!A385:F4485,5,0)</f>
        <v>#N/A</v>
      </c>
      <c r="J391" s="206"/>
      <c r="K391" s="206"/>
      <c r="L391" s="206"/>
      <c r="M391" s="179">
        <f>M390-K390</f>
        <v>5.2193354349583387E-6</v>
      </c>
      <c r="N391" s="169"/>
    </row>
    <row r="392" spans="1:14" ht="15.75">
      <c r="A392" s="203" t="s">
        <v>247</v>
      </c>
      <c r="B392" s="203"/>
      <c r="C392" s="203"/>
      <c r="D392" s="203"/>
      <c r="E392" s="203"/>
      <c r="F392" s="203"/>
      <c r="G392" s="203"/>
      <c r="H392" s="203"/>
      <c r="I392" s="203" t="e">
        <f>VLOOKUP(C392,Planilha7!A386:F4486,5,0)</f>
        <v>#N/A</v>
      </c>
      <c r="J392" s="203"/>
      <c r="K392" s="203"/>
      <c r="L392" s="203"/>
    </row>
    <row r="393" spans="1:14" ht="16.5">
      <c r="A393" s="27">
        <v>1</v>
      </c>
      <c r="B393" s="28"/>
      <c r="C393" s="28"/>
      <c r="D393" s="29" t="s">
        <v>14</v>
      </c>
      <c r="E393" s="28"/>
      <c r="F393" s="30"/>
      <c r="G393" s="31"/>
      <c r="H393" s="32">
        <f>H394</f>
        <v>4682.5407733799993</v>
      </c>
      <c r="I393" s="31"/>
      <c r="J393" s="32">
        <f>J394</f>
        <v>3275.4306597600003</v>
      </c>
      <c r="K393" s="32"/>
      <c r="L393" s="33">
        <f>L394</f>
        <v>7957.9714331399991</v>
      </c>
    </row>
    <row r="394" spans="1:14" ht="16.5">
      <c r="A394" s="34">
        <v>1.1000000000000001</v>
      </c>
      <c r="B394" s="35"/>
      <c r="C394" s="35"/>
      <c r="D394" s="36" t="s">
        <v>173</v>
      </c>
      <c r="E394" s="35"/>
      <c r="F394" s="37"/>
      <c r="G394" s="38"/>
      <c r="H394" s="39">
        <f>SUM(H395:H404)</f>
        <v>4682.5407733799993</v>
      </c>
      <c r="I394" s="38"/>
      <c r="J394" s="39">
        <f>SUM(J395:J404)</f>
        <v>3275.4306597600003</v>
      </c>
      <c r="K394" s="39"/>
      <c r="L394" s="40">
        <f>SUM(L395:L404)</f>
        <v>7957.9714331399991</v>
      </c>
    </row>
    <row r="395" spans="1:14" ht="16.5">
      <c r="A395" s="48" t="s">
        <v>174</v>
      </c>
      <c r="B395" s="23" t="s">
        <v>16</v>
      </c>
      <c r="C395" s="16" t="s">
        <v>17</v>
      </c>
      <c r="D395" s="17" t="s">
        <v>18</v>
      </c>
      <c r="E395" s="18" t="s">
        <v>19</v>
      </c>
      <c r="F395" s="19" t="s">
        <v>248</v>
      </c>
      <c r="G395" s="20">
        <f>(VLOOKUP(C395,Planilha7!A23:F4123,4,0)*1.2203)</f>
        <v>691.81247599999995</v>
      </c>
      <c r="H395" s="21">
        <f>F395*G395</f>
        <v>4150.8748559999995</v>
      </c>
      <c r="I395" s="20">
        <f>(VLOOKUP(C395,Planilha7!A132:F4232,5,0)*1.2203)</f>
        <v>93.853272999999987</v>
      </c>
      <c r="J395" s="21">
        <f>F395*I395</f>
        <v>563.1196379999999</v>
      </c>
      <c r="K395" s="20">
        <f>G395+I395</f>
        <v>785.66574899999989</v>
      </c>
      <c r="L395" s="22">
        <f>F395*K395</f>
        <v>4713.9944939999996</v>
      </c>
    </row>
    <row r="396" spans="1:14" ht="16.5">
      <c r="A396" s="48" t="s">
        <v>175</v>
      </c>
      <c r="B396" s="23" t="s">
        <v>16</v>
      </c>
      <c r="C396" s="16" t="s">
        <v>207</v>
      </c>
      <c r="D396" s="17" t="s">
        <v>208</v>
      </c>
      <c r="E396" s="18" t="s">
        <v>24</v>
      </c>
      <c r="F396" s="19" t="s">
        <v>249</v>
      </c>
      <c r="G396" s="20">
        <f>(VLOOKUP(C396,Planilha7!A24:F4124,4,0)*1.2203)</f>
        <v>0</v>
      </c>
      <c r="H396" s="21">
        <f t="shared" ref="H396:H404" si="123">F396*G396</f>
        <v>0</v>
      </c>
      <c r="I396" s="20">
        <f>(VLOOKUP(C396,Planilha7!A133:F4233,5,0)*1.2203)</f>
        <v>97.440954999999988</v>
      </c>
      <c r="J396" s="21">
        <f t="shared" ref="J396:J404" si="124">F396*I396</f>
        <v>97.440954999999988</v>
      </c>
      <c r="K396" s="20">
        <f t="shared" ref="K396:K404" si="125">G396+I396</f>
        <v>97.440954999999988</v>
      </c>
      <c r="L396" s="22">
        <f t="shared" ref="L396:L404" si="126">F396*K396</f>
        <v>97.440954999999988</v>
      </c>
    </row>
    <row r="397" spans="1:14" ht="16.5">
      <c r="A397" s="48" t="s">
        <v>176</v>
      </c>
      <c r="B397" s="23" t="s">
        <v>16</v>
      </c>
      <c r="C397" s="16" t="s">
        <v>178</v>
      </c>
      <c r="D397" s="17" t="s">
        <v>179</v>
      </c>
      <c r="E397" s="18" t="s">
        <v>19</v>
      </c>
      <c r="F397" s="19" t="s">
        <v>250</v>
      </c>
      <c r="G397" s="20">
        <f>(VLOOKUP(C397,Planilha7!A25:F4125,4,0)*1.2203)</f>
        <v>0</v>
      </c>
      <c r="H397" s="21">
        <f t="shared" si="123"/>
        <v>0</v>
      </c>
      <c r="I397" s="20">
        <f>(VLOOKUP(C397,Planilha7!A134:F4234,5,0)*1.2203)</f>
        <v>4.3076589999999992</v>
      </c>
      <c r="J397" s="21">
        <f t="shared" si="124"/>
        <v>65.907182699999993</v>
      </c>
      <c r="K397" s="20">
        <f t="shared" si="125"/>
        <v>4.3076589999999992</v>
      </c>
      <c r="L397" s="22">
        <f t="shared" si="126"/>
        <v>65.907182699999993</v>
      </c>
    </row>
    <row r="398" spans="1:14" ht="16.5">
      <c r="A398" s="48" t="s">
        <v>177</v>
      </c>
      <c r="B398" s="23" t="s">
        <v>16</v>
      </c>
      <c r="C398" s="16" t="s">
        <v>39</v>
      </c>
      <c r="D398" s="17" t="s">
        <v>40</v>
      </c>
      <c r="E398" s="18" t="s">
        <v>19</v>
      </c>
      <c r="F398" s="19" t="s">
        <v>251</v>
      </c>
      <c r="G398" s="20">
        <f>(VLOOKUP(C398,Planilha7!A26:F4126,4,0)*1.2203)</f>
        <v>0</v>
      </c>
      <c r="H398" s="21">
        <f t="shared" si="123"/>
        <v>0</v>
      </c>
      <c r="I398" s="20">
        <f>(VLOOKUP(C398,Planilha7!A135:F4235,5,0)*1.2203)</f>
        <v>31.703393999999999</v>
      </c>
      <c r="J398" s="21">
        <f t="shared" si="124"/>
        <v>579.22100837999994</v>
      </c>
      <c r="K398" s="20">
        <f t="shared" si="125"/>
        <v>31.703393999999999</v>
      </c>
      <c r="L398" s="22">
        <f t="shared" si="126"/>
        <v>579.22100837999994</v>
      </c>
    </row>
    <row r="399" spans="1:14" ht="16.5">
      <c r="A399" s="48" t="s">
        <v>180</v>
      </c>
      <c r="B399" s="23" t="s">
        <v>16</v>
      </c>
      <c r="C399" s="16" t="s">
        <v>252</v>
      </c>
      <c r="D399" s="17" t="s">
        <v>253</v>
      </c>
      <c r="E399" s="18" t="s">
        <v>24</v>
      </c>
      <c r="F399" s="19" t="s">
        <v>254</v>
      </c>
      <c r="G399" s="20">
        <f>(VLOOKUP(C399,Planilha7!A27:F4127,4,0)*1.2203)</f>
        <v>0</v>
      </c>
      <c r="H399" s="21">
        <f t="shared" si="123"/>
        <v>0</v>
      </c>
      <c r="I399" s="20">
        <f>(VLOOKUP(C399,Planilha7!A136:F4236,5,0)*1.2203)</f>
        <v>4.0880049999999999</v>
      </c>
      <c r="J399" s="21">
        <f t="shared" si="124"/>
        <v>8.1760099999999998</v>
      </c>
      <c r="K399" s="20">
        <f t="shared" si="125"/>
        <v>4.0880049999999999</v>
      </c>
      <c r="L399" s="22">
        <f t="shared" si="126"/>
        <v>8.1760099999999998</v>
      </c>
    </row>
    <row r="400" spans="1:14" ht="16.5">
      <c r="A400" s="48" t="s">
        <v>181</v>
      </c>
      <c r="B400" s="23" t="s">
        <v>16</v>
      </c>
      <c r="C400" s="16" t="s">
        <v>203</v>
      </c>
      <c r="D400" s="17" t="s">
        <v>204</v>
      </c>
      <c r="E400" s="18" t="s">
        <v>19</v>
      </c>
      <c r="F400" s="19" t="s">
        <v>255</v>
      </c>
      <c r="G400" s="20">
        <f>(VLOOKUP(C400,Planilha7!A28:F4128,4,0)*1.2203)</f>
        <v>49.251307999999995</v>
      </c>
      <c r="H400" s="21">
        <f t="shared" si="123"/>
        <v>283.68753407999998</v>
      </c>
      <c r="I400" s="20">
        <f>(VLOOKUP(C400,Planilha7!A137:F4237,5,0)*1.2203)</f>
        <v>36.011052999999997</v>
      </c>
      <c r="J400" s="21">
        <f t="shared" si="124"/>
        <v>207.42366527999997</v>
      </c>
      <c r="K400" s="20">
        <f t="shared" si="125"/>
        <v>85.262360999999999</v>
      </c>
      <c r="L400" s="22">
        <f t="shared" si="126"/>
        <v>491.11119936</v>
      </c>
    </row>
    <row r="401" spans="1:12" ht="16.5">
      <c r="A401" s="48" t="s">
        <v>184</v>
      </c>
      <c r="B401" s="23" t="s">
        <v>16</v>
      </c>
      <c r="C401" s="16" t="s">
        <v>205</v>
      </c>
      <c r="D401" s="17" t="s">
        <v>206</v>
      </c>
      <c r="E401" s="18" t="s">
        <v>24</v>
      </c>
      <c r="F401" s="19" t="s">
        <v>256</v>
      </c>
      <c r="G401" s="20">
        <f>(VLOOKUP(C401,Planilha7!A29:F4129,4,0)*1.2203)</f>
        <v>0</v>
      </c>
      <c r="H401" s="21">
        <f t="shared" si="123"/>
        <v>0</v>
      </c>
      <c r="I401" s="20">
        <f>(VLOOKUP(C401,Planilha7!A138:F4238,5,0)*1.2203)</f>
        <v>92.401115999999988</v>
      </c>
      <c r="J401" s="21">
        <f t="shared" si="124"/>
        <v>462.00557999999995</v>
      </c>
      <c r="K401" s="20">
        <f t="shared" si="125"/>
        <v>92.401115999999988</v>
      </c>
      <c r="L401" s="22">
        <f t="shared" si="126"/>
        <v>462.00557999999995</v>
      </c>
    </row>
    <row r="402" spans="1:12" ht="16.5">
      <c r="A402" s="48" t="s">
        <v>223</v>
      </c>
      <c r="B402" s="23" t="s">
        <v>16</v>
      </c>
      <c r="C402" s="16" t="s">
        <v>46</v>
      </c>
      <c r="D402" s="17" t="s">
        <v>47</v>
      </c>
      <c r="E402" s="18" t="s">
        <v>44</v>
      </c>
      <c r="F402" s="19" t="s">
        <v>257</v>
      </c>
      <c r="G402" s="20">
        <f>(VLOOKUP(C402,Planilha7!A30:F4130,4,0)*1.2203)</f>
        <v>0</v>
      </c>
      <c r="H402" s="21">
        <f t="shared" si="123"/>
        <v>0</v>
      </c>
      <c r="I402" s="20">
        <f>(VLOOKUP(C402,Planilha7!A139:F4239,5,0)*1.2203)</f>
        <v>61.320074999999996</v>
      </c>
      <c r="J402" s="21">
        <f t="shared" si="124"/>
        <v>815.55699749999997</v>
      </c>
      <c r="K402" s="20">
        <f t="shared" si="125"/>
        <v>61.320074999999996</v>
      </c>
      <c r="L402" s="22">
        <f t="shared" si="126"/>
        <v>815.55699749999997</v>
      </c>
    </row>
    <row r="403" spans="1:12" ht="16.5">
      <c r="A403" s="48" t="s">
        <v>224</v>
      </c>
      <c r="B403" s="23" t="s">
        <v>16</v>
      </c>
      <c r="C403" s="16" t="s">
        <v>182</v>
      </c>
      <c r="D403" s="17" t="s">
        <v>183</v>
      </c>
      <c r="E403" s="18" t="s">
        <v>44</v>
      </c>
      <c r="F403" s="19" t="s">
        <v>258</v>
      </c>
      <c r="G403" s="20">
        <f>(VLOOKUP(C403,Planilha7!A31:F4131,4,0)*1.2203)</f>
        <v>0</v>
      </c>
      <c r="H403" s="21">
        <f t="shared" si="123"/>
        <v>0</v>
      </c>
      <c r="I403" s="20">
        <f>(VLOOKUP(C403,Planilha7!A140:F4240,5,0)*1.2203)</f>
        <v>224.84027499999999</v>
      </c>
      <c r="J403" s="21">
        <f t="shared" si="124"/>
        <v>451.92895274999995</v>
      </c>
      <c r="K403" s="20">
        <f t="shared" si="125"/>
        <v>224.84027499999999</v>
      </c>
      <c r="L403" s="22">
        <f t="shared" si="126"/>
        <v>451.92895274999995</v>
      </c>
    </row>
    <row r="404" spans="1:12" ht="33">
      <c r="A404" s="48" t="s">
        <v>225</v>
      </c>
      <c r="B404" s="23" t="s">
        <v>16</v>
      </c>
      <c r="C404" s="16" t="s">
        <v>49</v>
      </c>
      <c r="D404" s="17" t="s">
        <v>50</v>
      </c>
      <c r="E404" s="18" t="s">
        <v>44</v>
      </c>
      <c r="F404" s="19" t="s">
        <v>258</v>
      </c>
      <c r="G404" s="20">
        <f>(VLOOKUP(C404,Planilha7!A32:F4132,4,0)*1.2203)</f>
        <v>123.37232999999999</v>
      </c>
      <c r="H404" s="21">
        <f t="shared" si="123"/>
        <v>247.97838329999996</v>
      </c>
      <c r="I404" s="20">
        <f>(VLOOKUP(C404,Planilha7!A141:F4241,5,0)*1.2203)</f>
        <v>12.264015000000001</v>
      </c>
      <c r="J404" s="21">
        <f t="shared" si="124"/>
        <v>24.65067015</v>
      </c>
      <c r="K404" s="20">
        <f t="shared" si="125"/>
        <v>135.63634500000001</v>
      </c>
      <c r="L404" s="22">
        <f t="shared" si="126"/>
        <v>272.62905344999996</v>
      </c>
    </row>
    <row r="405" spans="1:12" ht="16.5">
      <c r="A405" s="24"/>
      <c r="B405" s="25"/>
      <c r="C405" s="25"/>
      <c r="D405" s="26"/>
      <c r="E405" s="26"/>
      <c r="F405" s="26"/>
      <c r="G405" s="26"/>
      <c r="H405" s="26"/>
      <c r="I405" s="20"/>
      <c r="J405" s="26"/>
      <c r="K405" s="26"/>
      <c r="L405" s="26"/>
    </row>
    <row r="406" spans="1:12" ht="16.5">
      <c r="A406" s="27">
        <v>2</v>
      </c>
      <c r="B406" s="28"/>
      <c r="C406" s="28"/>
      <c r="D406" s="29" t="s">
        <v>259</v>
      </c>
      <c r="E406" s="28"/>
      <c r="F406" s="30"/>
      <c r="G406" s="31"/>
      <c r="H406" s="32">
        <f>ROUND(H407+H420+H436,2)</f>
        <v>125320.2</v>
      </c>
      <c r="I406" s="31"/>
      <c r="J406" s="32">
        <f>ROUND(J407+J420+J436,2)</f>
        <v>47031.199999999997</v>
      </c>
      <c r="K406" s="32"/>
      <c r="L406" s="33">
        <f>ROUND(L407+L420+L436,2)</f>
        <v>172351.39</v>
      </c>
    </row>
    <row r="407" spans="1:12" ht="16.5">
      <c r="A407" s="34">
        <v>2.1</v>
      </c>
      <c r="B407" s="35"/>
      <c r="C407" s="35"/>
      <c r="D407" s="36" t="s">
        <v>260</v>
      </c>
      <c r="E407" s="35"/>
      <c r="F407" s="37"/>
      <c r="G407" s="38"/>
      <c r="H407" s="39">
        <f>SUM(H408:H418)</f>
        <v>79755.650473749993</v>
      </c>
      <c r="I407" s="38"/>
      <c r="J407" s="39">
        <f>SUM(J408:J418)</f>
        <v>27704.233917740003</v>
      </c>
      <c r="K407" s="39"/>
      <c r="L407" s="40">
        <f>SUM(L408:L418)</f>
        <v>107459.88439148999</v>
      </c>
    </row>
    <row r="408" spans="1:12" ht="16.5">
      <c r="A408" s="48" t="s">
        <v>55</v>
      </c>
      <c r="B408" s="23" t="s">
        <v>16</v>
      </c>
      <c r="C408" s="16" t="s">
        <v>56</v>
      </c>
      <c r="D408" s="17" t="s">
        <v>57</v>
      </c>
      <c r="E408" s="18" t="s">
        <v>24</v>
      </c>
      <c r="F408" s="19" t="s">
        <v>249</v>
      </c>
      <c r="G408" s="20">
        <f>(VLOOKUP(C408,Planilha7!A23:F4123,4,0)*1.2203)</f>
        <v>492.36664400000001</v>
      </c>
      <c r="H408" s="21">
        <f>F408*G408</f>
        <v>492.36664400000001</v>
      </c>
      <c r="I408" s="20">
        <f>(VLOOKUP(C408,Planilha7!A402:F4502,5,0)*1.2203)</f>
        <v>23.063669999999998</v>
      </c>
      <c r="J408" s="21">
        <f>F408*I408</f>
        <v>23.063669999999998</v>
      </c>
      <c r="K408" s="20">
        <f>G408+I408</f>
        <v>515.43031399999995</v>
      </c>
      <c r="L408" s="22">
        <f>F408*K408</f>
        <v>515.43031399999995</v>
      </c>
    </row>
    <row r="409" spans="1:12" ht="30" customHeight="1">
      <c r="A409" s="48" t="s">
        <v>58</v>
      </c>
      <c r="B409" s="23" t="s">
        <v>16</v>
      </c>
      <c r="C409" s="16" t="s">
        <v>62</v>
      </c>
      <c r="D409" s="17" t="s">
        <v>63</v>
      </c>
      <c r="E409" s="18" t="s">
        <v>24</v>
      </c>
      <c r="F409" s="19" t="s">
        <v>249</v>
      </c>
      <c r="G409" s="20">
        <f>(VLOOKUP(C409,Planilha7!A24:F4124,4,0)*1.2203)</f>
        <v>606.03758899999991</v>
      </c>
      <c r="H409" s="21">
        <f t="shared" ref="H409:H418" si="127">F409*G409</f>
        <v>606.03758899999991</v>
      </c>
      <c r="I409" s="20">
        <f>(VLOOKUP(C409,Planilha7!A403:F4503,5,0)*1.2203)</f>
        <v>102.480794</v>
      </c>
      <c r="J409" s="21">
        <f t="shared" ref="J409:J418" si="128">F409*I409</f>
        <v>102.480794</v>
      </c>
      <c r="K409" s="20">
        <f t="shared" ref="K409:K418" si="129">G409+I409</f>
        <v>708.51838299999986</v>
      </c>
      <c r="L409" s="22">
        <f t="shared" ref="L409:L418" si="130">F409*K409</f>
        <v>708.51838299999986</v>
      </c>
    </row>
    <row r="410" spans="1:12" ht="31.5" customHeight="1">
      <c r="A410" s="48" t="s">
        <v>61</v>
      </c>
      <c r="B410" s="23" t="s">
        <v>16</v>
      </c>
      <c r="C410" s="16" t="s">
        <v>65</v>
      </c>
      <c r="D410" s="17" t="s">
        <v>66</v>
      </c>
      <c r="E410" s="18" t="s">
        <v>24</v>
      </c>
      <c r="F410" s="19" t="s">
        <v>249</v>
      </c>
      <c r="G410" s="20">
        <f>(VLOOKUP(C410,Planilha7!A25:F4125,4,0)*1.2203)</f>
        <v>565.04771200000005</v>
      </c>
      <c r="H410" s="21">
        <f t="shared" si="127"/>
        <v>565.04771200000005</v>
      </c>
      <c r="I410" s="20">
        <f>(VLOOKUP(C410,Planilha7!A404:F4504,5,0)*1.2203)</f>
        <v>61.600743999999992</v>
      </c>
      <c r="J410" s="21">
        <f t="shared" si="128"/>
        <v>61.600743999999992</v>
      </c>
      <c r="K410" s="20">
        <f t="shared" si="129"/>
        <v>626.64845600000001</v>
      </c>
      <c r="L410" s="22">
        <f t="shared" si="130"/>
        <v>626.64845600000001</v>
      </c>
    </row>
    <row r="411" spans="1:12" ht="16.5">
      <c r="A411" s="48" t="s">
        <v>64</v>
      </c>
      <c r="B411" s="23" t="s">
        <v>16</v>
      </c>
      <c r="C411" s="16" t="s">
        <v>59</v>
      </c>
      <c r="D411" s="17" t="s">
        <v>60</v>
      </c>
      <c r="E411" s="18" t="s">
        <v>24</v>
      </c>
      <c r="F411" s="19" t="s">
        <v>249</v>
      </c>
      <c r="G411" s="20">
        <f>(VLOOKUP(C411,Planilha7!A26:F4126,4,0)*1.2203)</f>
        <v>522.53246000000001</v>
      </c>
      <c r="H411" s="21">
        <f t="shared" si="127"/>
        <v>522.53246000000001</v>
      </c>
      <c r="I411" s="20">
        <f>(VLOOKUP(C411,Planilha7!A405:F4505,5,0)*1.2203)</f>
        <v>23.063669999999998</v>
      </c>
      <c r="J411" s="21">
        <f t="shared" si="128"/>
        <v>23.063669999999998</v>
      </c>
      <c r="K411" s="20">
        <f t="shared" si="129"/>
        <v>545.59613000000002</v>
      </c>
      <c r="L411" s="22">
        <f t="shared" si="130"/>
        <v>545.59613000000002</v>
      </c>
    </row>
    <row r="412" spans="1:12" ht="15" customHeight="1">
      <c r="A412" s="48" t="s">
        <v>67</v>
      </c>
      <c r="B412" s="23" t="s">
        <v>16</v>
      </c>
      <c r="C412" s="16" t="s">
        <v>68</v>
      </c>
      <c r="D412" s="17" t="s">
        <v>69</v>
      </c>
      <c r="E412" s="18" t="s">
        <v>24</v>
      </c>
      <c r="F412" s="19" t="s">
        <v>249</v>
      </c>
      <c r="G412" s="20">
        <f>(VLOOKUP(C412,Planilha7!A27:F4127,4,0)*1.2203)</f>
        <v>395.01110999999997</v>
      </c>
      <c r="H412" s="21">
        <f t="shared" si="127"/>
        <v>395.01110999999997</v>
      </c>
      <c r="I412" s="20">
        <f>(VLOOKUP(C412,Planilha7!A406:F4506,5,0)*1.2203)</f>
        <v>76.866697000000002</v>
      </c>
      <c r="J412" s="21">
        <f t="shared" si="128"/>
        <v>76.866697000000002</v>
      </c>
      <c r="K412" s="20">
        <f t="shared" si="129"/>
        <v>471.87780699999996</v>
      </c>
      <c r="L412" s="22">
        <f t="shared" si="130"/>
        <v>471.87780699999996</v>
      </c>
    </row>
    <row r="413" spans="1:12" ht="16.5">
      <c r="A413" s="48" t="s">
        <v>70</v>
      </c>
      <c r="B413" s="23" t="s">
        <v>16</v>
      </c>
      <c r="C413" s="16" t="s">
        <v>71</v>
      </c>
      <c r="D413" s="17" t="s">
        <v>72</v>
      </c>
      <c r="E413" s="18" t="s">
        <v>31</v>
      </c>
      <c r="F413" s="19" t="s">
        <v>261</v>
      </c>
      <c r="G413" s="20">
        <f>(VLOOKUP(C413,Planilha7!A28:F4128,4,0)*1.2203)</f>
        <v>269.18597699999998</v>
      </c>
      <c r="H413" s="21">
        <f t="shared" si="127"/>
        <v>1251.71479305</v>
      </c>
      <c r="I413" s="20">
        <f>(VLOOKUP(C413,Planilha7!A407:F4507,5,0)*1.2203)</f>
        <v>115.293944</v>
      </c>
      <c r="J413" s="21">
        <f t="shared" si="128"/>
        <v>536.11683960000005</v>
      </c>
      <c r="K413" s="20">
        <f t="shared" si="129"/>
        <v>384.47992099999999</v>
      </c>
      <c r="L413" s="22">
        <f t="shared" si="130"/>
        <v>1787.8316326500001</v>
      </c>
    </row>
    <row r="414" spans="1:12" ht="15" customHeight="1">
      <c r="A414" s="48" t="s">
        <v>73</v>
      </c>
      <c r="B414" s="23" t="s">
        <v>16</v>
      </c>
      <c r="C414" s="16" t="s">
        <v>74</v>
      </c>
      <c r="D414" s="17" t="s">
        <v>75</v>
      </c>
      <c r="E414" s="18" t="s">
        <v>31</v>
      </c>
      <c r="F414" s="19" t="s">
        <v>262</v>
      </c>
      <c r="G414" s="20">
        <f>(VLOOKUP(C414,Planilha7!A29:F4129,4,0)*1.2203)</f>
        <v>235.542306</v>
      </c>
      <c r="H414" s="21">
        <f t="shared" si="127"/>
        <v>49965.589371779999</v>
      </c>
      <c r="I414" s="20">
        <f>(VLOOKUP(C414,Planilha7!A408:F4508,5,0)*1.2203)</f>
        <v>102.480794</v>
      </c>
      <c r="J414" s="21">
        <f t="shared" si="128"/>
        <v>21739.250831220001</v>
      </c>
      <c r="K414" s="20">
        <f t="shared" si="129"/>
        <v>338.0231</v>
      </c>
      <c r="L414" s="22">
        <f t="shared" si="130"/>
        <v>71704.840203</v>
      </c>
    </row>
    <row r="415" spans="1:12" ht="33" customHeight="1">
      <c r="A415" s="48" t="s">
        <v>76</v>
      </c>
      <c r="B415" s="23" t="s">
        <v>16</v>
      </c>
      <c r="C415" s="16" t="s">
        <v>77</v>
      </c>
      <c r="D415" s="17" t="s">
        <v>78</v>
      </c>
      <c r="E415" s="18" t="s">
        <v>24</v>
      </c>
      <c r="F415" s="19" t="s">
        <v>249</v>
      </c>
      <c r="G415" s="20">
        <f>(VLOOKUP(C415,Planilha7!A30:F4130,4,0)*1.2203)</f>
        <v>6353.3333109999994</v>
      </c>
      <c r="H415" s="21">
        <f t="shared" si="127"/>
        <v>6353.3333109999994</v>
      </c>
      <c r="I415" s="20">
        <f>(VLOOKUP(C415,Planilha7!A409:F4509,5,0)*1.2203)</f>
        <v>286.72168799999997</v>
      </c>
      <c r="J415" s="21">
        <f t="shared" si="128"/>
        <v>286.72168799999997</v>
      </c>
      <c r="K415" s="20">
        <f t="shared" si="129"/>
        <v>6640.054998999999</v>
      </c>
      <c r="L415" s="22">
        <f t="shared" si="130"/>
        <v>6640.054998999999</v>
      </c>
    </row>
    <row r="416" spans="1:12" ht="16.5">
      <c r="A416" s="48" t="s">
        <v>79</v>
      </c>
      <c r="B416" s="23" t="s">
        <v>16</v>
      </c>
      <c r="C416" s="16" t="s">
        <v>80</v>
      </c>
      <c r="D416" s="17" t="s">
        <v>240</v>
      </c>
      <c r="E416" s="18" t="s">
        <v>19</v>
      </c>
      <c r="F416" s="19" t="s">
        <v>263</v>
      </c>
      <c r="G416" s="20">
        <f>(VLOOKUP(C416,Planilha7!A31:F4131,4,0)*1.2203)</f>
        <v>18.231282</v>
      </c>
      <c r="H416" s="21">
        <f t="shared" si="127"/>
        <v>1906.26284592</v>
      </c>
      <c r="I416" s="20">
        <f>(VLOOKUP(C416,Planilha7!A410:F4510,5,0)*1.2203)</f>
        <v>30.129207000000001</v>
      </c>
      <c r="J416" s="21">
        <f t="shared" si="128"/>
        <v>3150.3098839200002</v>
      </c>
      <c r="K416" s="20">
        <f t="shared" si="129"/>
        <v>48.360489000000001</v>
      </c>
      <c r="L416" s="22">
        <f t="shared" si="130"/>
        <v>5056.5727298400006</v>
      </c>
    </row>
    <row r="417" spans="1:12" ht="15" customHeight="1">
      <c r="A417" s="48" t="s">
        <v>82</v>
      </c>
      <c r="B417" s="23" t="s">
        <v>16</v>
      </c>
      <c r="C417" s="16" t="s">
        <v>83</v>
      </c>
      <c r="D417" s="17" t="s">
        <v>84</v>
      </c>
      <c r="E417" s="18" t="s">
        <v>24</v>
      </c>
      <c r="F417" s="19" t="s">
        <v>248</v>
      </c>
      <c r="G417" s="20">
        <f>(VLOOKUP(C417,Planilha7!A32:F4132,4,0)*1.2203)</f>
        <v>2819.25909</v>
      </c>
      <c r="H417" s="21">
        <f t="shared" si="127"/>
        <v>16915.554540000001</v>
      </c>
      <c r="I417" s="20">
        <f>(VLOOKUP(C417,Planilha7!A411:F4511,5,0)*1.2203)</f>
        <v>266.45250499999997</v>
      </c>
      <c r="J417" s="21">
        <f t="shared" si="128"/>
        <v>1598.7150299999998</v>
      </c>
      <c r="K417" s="20">
        <f t="shared" si="129"/>
        <v>3085.7115949999998</v>
      </c>
      <c r="L417" s="22">
        <f t="shared" si="130"/>
        <v>18514.269569999997</v>
      </c>
    </row>
    <row r="418" spans="1:12" ht="16.5">
      <c r="A418" s="48" t="s">
        <v>85</v>
      </c>
      <c r="B418" s="23" t="s">
        <v>21</v>
      </c>
      <c r="C418" s="16" t="s">
        <v>86</v>
      </c>
      <c r="D418" s="17" t="s">
        <v>87</v>
      </c>
      <c r="E418" s="18" t="s">
        <v>24</v>
      </c>
      <c r="F418" s="19" t="s">
        <v>249</v>
      </c>
      <c r="G418" s="20">
        <f>640.99*1.2203</f>
        <v>782.20009700000003</v>
      </c>
      <c r="H418" s="21">
        <f t="shared" si="127"/>
        <v>782.20009700000003</v>
      </c>
      <c r="I418" s="20">
        <f>86.9*1.2203</f>
        <v>106.04407</v>
      </c>
      <c r="J418" s="21">
        <f t="shared" si="128"/>
        <v>106.04407</v>
      </c>
      <c r="K418" s="20">
        <f t="shared" si="129"/>
        <v>888.24416700000006</v>
      </c>
      <c r="L418" s="22">
        <f t="shared" si="130"/>
        <v>888.24416700000006</v>
      </c>
    </row>
    <row r="419" spans="1:12" ht="16.5">
      <c r="A419" s="24"/>
      <c r="B419" s="25"/>
      <c r="C419" s="25"/>
      <c r="D419" s="26"/>
      <c r="E419" s="26"/>
      <c r="F419" s="26"/>
      <c r="G419" s="26"/>
      <c r="H419" s="26"/>
      <c r="I419" s="20"/>
      <c r="J419" s="26"/>
      <c r="K419" s="26"/>
      <c r="L419" s="26"/>
    </row>
    <row r="420" spans="1:12" ht="16.5">
      <c r="A420" s="34">
        <v>2.2000000000000002</v>
      </c>
      <c r="B420" s="35"/>
      <c r="C420" s="35"/>
      <c r="D420" s="36" t="s">
        <v>89</v>
      </c>
      <c r="E420" s="35"/>
      <c r="F420" s="37"/>
      <c r="G420" s="38"/>
      <c r="H420" s="39">
        <f>SUM(H421:H434)</f>
        <v>38067.143425709997</v>
      </c>
      <c r="I420" s="38"/>
      <c r="J420" s="39">
        <f>SUM(J421:J434)</f>
        <v>17934.369342639999</v>
      </c>
      <c r="K420" s="39"/>
      <c r="L420" s="40">
        <f>SUM(L421:L434)</f>
        <v>56001.512768349996</v>
      </c>
    </row>
    <row r="421" spans="1:12" ht="16.5" customHeight="1">
      <c r="A421" s="48" t="s">
        <v>90</v>
      </c>
      <c r="B421" s="23" t="s">
        <v>16</v>
      </c>
      <c r="C421" s="16" t="s">
        <v>91</v>
      </c>
      <c r="D421" s="17" t="s">
        <v>92</v>
      </c>
      <c r="E421" s="18" t="s">
        <v>24</v>
      </c>
      <c r="F421" s="19" t="s">
        <v>264</v>
      </c>
      <c r="G421" s="20">
        <f>(VLOOKUP(C421,Planilha7!A23:F4123,4,0)*1.2203)</f>
        <v>103.61567299999999</v>
      </c>
      <c r="H421" s="21">
        <f>F421*G421</f>
        <v>725.30971099999988</v>
      </c>
      <c r="I421" s="20">
        <f>(VLOOKUP(C421,Planilha7!A415:F4515,5,0)*1.2203)</f>
        <v>15.375779999999999</v>
      </c>
      <c r="J421" s="21">
        <f>F421*I421</f>
        <v>107.63046</v>
      </c>
      <c r="K421" s="20">
        <f>G421+I421</f>
        <v>118.99145299999998</v>
      </c>
      <c r="L421" s="21">
        <f>F421*K421</f>
        <v>832.94017099999985</v>
      </c>
    </row>
    <row r="422" spans="1:12" ht="16.5">
      <c r="A422" s="48" t="s">
        <v>93</v>
      </c>
      <c r="B422" s="23" t="s">
        <v>16</v>
      </c>
      <c r="C422" s="16" t="s">
        <v>94</v>
      </c>
      <c r="D422" s="17" t="s">
        <v>95</v>
      </c>
      <c r="E422" s="18" t="s">
        <v>24</v>
      </c>
      <c r="F422" s="19" t="s">
        <v>248</v>
      </c>
      <c r="G422" s="20">
        <f>(VLOOKUP(C422,Planilha7!A24:F4124,4,0)*1.2203)</f>
        <v>91.961807999999991</v>
      </c>
      <c r="H422" s="21">
        <f t="shared" ref="H422:H434" si="131">F422*G422</f>
        <v>551.77084799999989</v>
      </c>
      <c r="I422" s="20">
        <f>(VLOOKUP(C422,Planilha7!A416:F4516,5,0)*1.2203)</f>
        <v>15.375779999999999</v>
      </c>
      <c r="J422" s="21">
        <f t="shared" ref="J422:J434" si="132">F422*I422</f>
        <v>92.254679999999993</v>
      </c>
      <c r="K422" s="20">
        <f t="shared" ref="K422:K434" si="133">G422+I422</f>
        <v>107.33758799999998</v>
      </c>
      <c r="L422" s="21">
        <f t="shared" ref="L422:L434" si="134">F422*K422</f>
        <v>644.02552799999989</v>
      </c>
    </row>
    <row r="423" spans="1:12" ht="16.5">
      <c r="A423" s="48" t="s">
        <v>96</v>
      </c>
      <c r="B423" s="23" t="s">
        <v>16</v>
      </c>
      <c r="C423" s="16" t="s">
        <v>97</v>
      </c>
      <c r="D423" s="17" t="s">
        <v>98</v>
      </c>
      <c r="E423" s="18" t="s">
        <v>24</v>
      </c>
      <c r="F423" s="19" t="s">
        <v>248</v>
      </c>
      <c r="G423" s="20">
        <f>(VLOOKUP(C423,Planilha7!A25:F4125,4,0)*1.2203)</f>
        <v>367.85943499999996</v>
      </c>
      <c r="H423" s="21">
        <f t="shared" si="131"/>
        <v>2207.15661</v>
      </c>
      <c r="I423" s="20">
        <f>(VLOOKUP(C423,Planilha7!A417:F4517,5,0)*1.2203)</f>
        <v>15.375779999999999</v>
      </c>
      <c r="J423" s="21">
        <f t="shared" si="132"/>
        <v>92.254679999999993</v>
      </c>
      <c r="K423" s="20">
        <f t="shared" si="133"/>
        <v>383.23521499999998</v>
      </c>
      <c r="L423" s="21">
        <f t="shared" si="134"/>
        <v>2299.41129</v>
      </c>
    </row>
    <row r="424" spans="1:12" ht="29.25" customHeight="1">
      <c r="A424" s="48" t="s">
        <v>99</v>
      </c>
      <c r="B424" s="23" t="s">
        <v>16</v>
      </c>
      <c r="C424" s="16" t="s">
        <v>103</v>
      </c>
      <c r="D424" s="17" t="s">
        <v>104</v>
      </c>
      <c r="E424" s="18" t="s">
        <v>24</v>
      </c>
      <c r="F424" s="19" t="s">
        <v>265</v>
      </c>
      <c r="G424" s="20">
        <f>(VLOOKUP(C424,Planilha7!A26:F4126,4,0)*1.2203)</f>
        <v>107.715881</v>
      </c>
      <c r="H424" s="21">
        <f t="shared" si="131"/>
        <v>2908.3287869999999</v>
      </c>
      <c r="I424" s="20">
        <f>(VLOOKUP(C424,Planilha7!A418:F4518,5,0)*1.2203)</f>
        <v>25.626300000000001</v>
      </c>
      <c r="J424" s="21">
        <f t="shared" si="132"/>
        <v>691.91010000000006</v>
      </c>
      <c r="K424" s="20">
        <f t="shared" si="133"/>
        <v>133.34218099999998</v>
      </c>
      <c r="L424" s="21">
        <f t="shared" si="134"/>
        <v>3600.2388869999995</v>
      </c>
    </row>
    <row r="425" spans="1:12" ht="15" customHeight="1">
      <c r="A425" s="48" t="s">
        <v>102</v>
      </c>
      <c r="B425" s="23" t="s">
        <v>21</v>
      </c>
      <c r="C425" s="16" t="s">
        <v>8536</v>
      </c>
      <c r="D425" s="17" t="s">
        <v>8535</v>
      </c>
      <c r="E425" s="18" t="s">
        <v>24</v>
      </c>
      <c r="F425" s="19" t="s">
        <v>249</v>
      </c>
      <c r="G425" s="20">
        <f>1232.17*1.2203</f>
        <v>1503.6170509999999</v>
      </c>
      <c r="H425" s="21">
        <f t="shared" si="131"/>
        <v>1503.6170509999999</v>
      </c>
      <c r="I425" s="20">
        <f>108.6*1.2203</f>
        <v>132.52457999999999</v>
      </c>
      <c r="J425" s="21">
        <f t="shared" si="132"/>
        <v>132.52457999999999</v>
      </c>
      <c r="K425" s="20">
        <f t="shared" si="133"/>
        <v>1636.141631</v>
      </c>
      <c r="L425" s="21">
        <f t="shared" si="134"/>
        <v>1636.141631</v>
      </c>
    </row>
    <row r="426" spans="1:12" ht="15" customHeight="1">
      <c r="A426" s="48" t="s">
        <v>105</v>
      </c>
      <c r="B426" s="23" t="s">
        <v>16</v>
      </c>
      <c r="C426" s="16" t="s">
        <v>107</v>
      </c>
      <c r="D426" s="17" t="s">
        <v>108</v>
      </c>
      <c r="E426" s="18" t="s">
        <v>31</v>
      </c>
      <c r="F426" s="19" t="s">
        <v>266</v>
      </c>
      <c r="G426" s="20">
        <f>(VLOOKUP(C426,Planilha7!A28:F4128,4,0)*1.2203)</f>
        <v>11.629458999999999</v>
      </c>
      <c r="H426" s="21">
        <f t="shared" si="131"/>
        <v>1628.1242599999998</v>
      </c>
      <c r="I426" s="20">
        <f>(VLOOKUP(C426,Planilha7!A420:F4520,5,0)*1.2203)</f>
        <v>30.739357000000002</v>
      </c>
      <c r="J426" s="21">
        <f t="shared" si="132"/>
        <v>4303.5099799999998</v>
      </c>
      <c r="K426" s="20">
        <f t="shared" si="133"/>
        <v>42.368816000000002</v>
      </c>
      <c r="L426" s="21">
        <f t="shared" si="134"/>
        <v>5931.6342400000003</v>
      </c>
    </row>
    <row r="427" spans="1:12" ht="16.5">
      <c r="A427" s="48" t="s">
        <v>106</v>
      </c>
      <c r="B427" s="23" t="s">
        <v>16</v>
      </c>
      <c r="C427" s="16" t="s">
        <v>188</v>
      </c>
      <c r="D427" s="17" t="s">
        <v>189</v>
      </c>
      <c r="E427" s="18" t="s">
        <v>112</v>
      </c>
      <c r="F427" s="19" t="s">
        <v>267</v>
      </c>
      <c r="G427" s="20">
        <f>(VLOOKUP(C427,Planilha7!A29:F4129,4,0)*1.2203)</f>
        <v>237.06768099999999</v>
      </c>
      <c r="H427" s="21">
        <f t="shared" si="131"/>
        <v>19913.685204000001</v>
      </c>
      <c r="I427" s="20">
        <f>(VLOOKUP(C427,Planilha7!A421:F4521,5,0)*1.2203)</f>
        <v>25.626300000000001</v>
      </c>
      <c r="J427" s="21">
        <f t="shared" si="132"/>
        <v>2152.6091999999999</v>
      </c>
      <c r="K427" s="20">
        <f t="shared" si="133"/>
        <v>262.69398100000001</v>
      </c>
      <c r="L427" s="21">
        <f t="shared" si="134"/>
        <v>22066.294404</v>
      </c>
    </row>
    <row r="428" spans="1:12" ht="15" customHeight="1">
      <c r="A428" s="48" t="s">
        <v>109</v>
      </c>
      <c r="B428" s="23" t="s">
        <v>16</v>
      </c>
      <c r="C428" s="16" t="s">
        <v>114</v>
      </c>
      <c r="D428" s="17" t="s">
        <v>115</v>
      </c>
      <c r="E428" s="18" t="s">
        <v>31</v>
      </c>
      <c r="F428" s="19" t="s">
        <v>268</v>
      </c>
      <c r="G428" s="20">
        <f>(VLOOKUP(C428,Planilha7!A30:F4130,4,0)*1.2203)</f>
        <v>3.0995619999999997</v>
      </c>
      <c r="H428" s="21">
        <f t="shared" si="131"/>
        <v>867.87735999999995</v>
      </c>
      <c r="I428" s="20">
        <f>(VLOOKUP(C428,Planilha7!A422:F4522,5,0)*1.2203)</f>
        <v>2.0501039999999997</v>
      </c>
      <c r="J428" s="21">
        <f t="shared" si="132"/>
        <v>574.02911999999992</v>
      </c>
      <c r="K428" s="20">
        <f t="shared" si="133"/>
        <v>5.1496659999999999</v>
      </c>
      <c r="L428" s="21">
        <f t="shared" si="134"/>
        <v>1441.9064799999999</v>
      </c>
    </row>
    <row r="429" spans="1:12" ht="16.5">
      <c r="A429" s="48" t="s">
        <v>113</v>
      </c>
      <c r="B429" s="23" t="s">
        <v>16</v>
      </c>
      <c r="C429" s="16" t="s">
        <v>117</v>
      </c>
      <c r="D429" s="17" t="s">
        <v>118</v>
      </c>
      <c r="E429" s="18" t="s">
        <v>112</v>
      </c>
      <c r="F429" s="19" t="s">
        <v>269</v>
      </c>
      <c r="G429" s="20">
        <f>(VLOOKUP(C429,Planilha7!A31:F4131,4,0)*1.2203)</f>
        <v>13.716172</v>
      </c>
      <c r="H429" s="21">
        <f t="shared" si="131"/>
        <v>384.05281600000001</v>
      </c>
      <c r="I429" s="20">
        <f>(VLOOKUP(C429,Planilha7!A423:F4523,5,0)*1.2203)</f>
        <v>15.375779999999999</v>
      </c>
      <c r="J429" s="21">
        <f t="shared" si="132"/>
        <v>430.52184</v>
      </c>
      <c r="K429" s="20">
        <f t="shared" si="133"/>
        <v>29.091951999999999</v>
      </c>
      <c r="L429" s="21">
        <f t="shared" si="134"/>
        <v>814.574656</v>
      </c>
    </row>
    <row r="430" spans="1:12" ht="15" customHeight="1">
      <c r="A430" s="48" t="s">
        <v>116</v>
      </c>
      <c r="B430" s="23" t="s">
        <v>16</v>
      </c>
      <c r="C430" s="16" t="s">
        <v>120</v>
      </c>
      <c r="D430" s="17" t="s">
        <v>121</v>
      </c>
      <c r="E430" s="18" t="s">
        <v>24</v>
      </c>
      <c r="F430" s="19" t="s">
        <v>264</v>
      </c>
      <c r="G430" s="20">
        <f>(VLOOKUP(C430,Planilha7!A32:F4132,4,0)*1.2203)</f>
        <v>14.765629999999998</v>
      </c>
      <c r="H430" s="21">
        <f t="shared" si="131"/>
        <v>103.35940999999998</v>
      </c>
      <c r="I430" s="20">
        <f>(VLOOKUP(C430,Planilha7!A424:F4524,5,0)*1.2203)</f>
        <v>10.25052</v>
      </c>
      <c r="J430" s="21">
        <f t="shared" si="132"/>
        <v>71.753640000000004</v>
      </c>
      <c r="K430" s="20">
        <f t="shared" si="133"/>
        <v>25.016149999999996</v>
      </c>
      <c r="L430" s="21">
        <f t="shared" si="134"/>
        <v>175.11304999999999</v>
      </c>
    </row>
    <row r="431" spans="1:12" ht="15" customHeight="1">
      <c r="A431" s="49" t="s">
        <v>119</v>
      </c>
      <c r="B431" s="61" t="s">
        <v>16</v>
      </c>
      <c r="C431" s="41" t="s">
        <v>123</v>
      </c>
      <c r="D431" s="17" t="s">
        <v>124</v>
      </c>
      <c r="E431" s="18" t="s">
        <v>31</v>
      </c>
      <c r="F431" s="42">
        <v>771.43</v>
      </c>
      <c r="G431" s="20">
        <f>(VLOOKUP(C431,Planilha7!A33:F4133,4,0)*1.2203)</f>
        <v>6.7970709999999999</v>
      </c>
      <c r="H431" s="21">
        <f t="shared" si="131"/>
        <v>5243.4644815299998</v>
      </c>
      <c r="I431" s="20">
        <f>(VLOOKUP(C431,Planilha7!A425:F4525,5,0)*1.2203)</f>
        <v>6.1503119999999996</v>
      </c>
      <c r="J431" s="21">
        <f t="shared" si="132"/>
        <v>4744.5351861599993</v>
      </c>
      <c r="K431" s="20">
        <f t="shared" si="133"/>
        <v>12.947382999999999</v>
      </c>
      <c r="L431" s="21">
        <f t="shared" si="134"/>
        <v>9987.9996676899991</v>
      </c>
    </row>
    <row r="432" spans="1:12" ht="15" customHeight="1">
      <c r="A432" s="48" t="s">
        <v>122</v>
      </c>
      <c r="B432" s="23" t="s">
        <v>16</v>
      </c>
      <c r="C432" s="16" t="s">
        <v>126</v>
      </c>
      <c r="D432" s="17" t="s">
        <v>127</v>
      </c>
      <c r="E432" s="18" t="s">
        <v>31</v>
      </c>
      <c r="F432" s="19" t="s">
        <v>270</v>
      </c>
      <c r="G432" s="20">
        <f>(VLOOKUP(C432,Planilha7!A34:F4134,4,0)*1.2203)</f>
        <v>12.068766999999999</v>
      </c>
      <c r="H432" s="21">
        <f t="shared" si="131"/>
        <v>447.02712967999997</v>
      </c>
      <c r="I432" s="20">
        <f>(VLOOKUP(C432,Planilha7!A426:F4526,5,0)*1.2203)</f>
        <v>30.739357000000002</v>
      </c>
      <c r="J432" s="21">
        <f t="shared" si="132"/>
        <v>1138.58578328</v>
      </c>
      <c r="K432" s="20">
        <f t="shared" si="133"/>
        <v>42.808123999999999</v>
      </c>
      <c r="L432" s="21">
        <f t="shared" si="134"/>
        <v>1585.6129129599999</v>
      </c>
    </row>
    <row r="433" spans="1:12" ht="16.5">
      <c r="A433" s="48" t="s">
        <v>125</v>
      </c>
      <c r="B433" s="23" t="s">
        <v>16</v>
      </c>
      <c r="C433" s="16" t="s">
        <v>129</v>
      </c>
      <c r="D433" s="17" t="s">
        <v>130</v>
      </c>
      <c r="E433" s="18" t="s">
        <v>31</v>
      </c>
      <c r="F433" s="19" t="s">
        <v>271</v>
      </c>
      <c r="G433" s="20">
        <f>(VLOOKUP(C433,Planilha7!A35:F4135,4,0)*1.2203)</f>
        <v>14.948675</v>
      </c>
      <c r="H433" s="21">
        <f t="shared" si="131"/>
        <v>1289.4727055000001</v>
      </c>
      <c r="I433" s="20">
        <f>(VLOOKUP(C433,Planilha7!A427:F4527,5,0)*1.2203)</f>
        <v>35.876819999999995</v>
      </c>
      <c r="J433" s="21">
        <f t="shared" si="132"/>
        <v>3094.7344931999996</v>
      </c>
      <c r="K433" s="20">
        <f t="shared" si="133"/>
        <v>50.825494999999997</v>
      </c>
      <c r="L433" s="21">
        <f t="shared" si="134"/>
        <v>4384.2071986999999</v>
      </c>
    </row>
    <row r="434" spans="1:12" ht="16.5">
      <c r="A434" s="48" t="s">
        <v>128</v>
      </c>
      <c r="B434" s="23" t="s">
        <v>16</v>
      </c>
      <c r="C434" s="16" t="s">
        <v>132</v>
      </c>
      <c r="D434" s="17" t="s">
        <v>133</v>
      </c>
      <c r="E434" s="18" t="s">
        <v>112</v>
      </c>
      <c r="F434" s="19" t="s">
        <v>272</v>
      </c>
      <c r="G434" s="20">
        <f>(VLOOKUP(C434,Planilha7!A36:F4136,4,0)*1.2203)</f>
        <v>24.491420999999999</v>
      </c>
      <c r="H434" s="21">
        <f t="shared" si="131"/>
        <v>293.89705199999997</v>
      </c>
      <c r="I434" s="20">
        <f>(VLOOKUP(C434,Planilha7!A428:F4528,5,0)*1.2203)</f>
        <v>25.626300000000001</v>
      </c>
      <c r="J434" s="21">
        <f t="shared" si="132"/>
        <v>307.51560000000001</v>
      </c>
      <c r="K434" s="20">
        <f t="shared" si="133"/>
        <v>50.117721000000003</v>
      </c>
      <c r="L434" s="21">
        <f t="shared" si="134"/>
        <v>601.41265199999998</v>
      </c>
    </row>
    <row r="435" spans="1:12" ht="16.5">
      <c r="A435" s="24"/>
      <c r="B435" s="25"/>
      <c r="C435" s="25"/>
      <c r="D435" s="26"/>
      <c r="E435" s="26"/>
      <c r="F435" s="26"/>
      <c r="G435" s="26"/>
      <c r="H435" s="26"/>
      <c r="I435" s="20"/>
      <c r="J435" s="26"/>
      <c r="K435" s="26"/>
      <c r="L435" s="26"/>
    </row>
    <row r="436" spans="1:12" ht="16.5">
      <c r="A436" s="34">
        <v>2.2999999999999998</v>
      </c>
      <c r="B436" s="35"/>
      <c r="C436" s="35"/>
      <c r="D436" s="36" t="s">
        <v>135</v>
      </c>
      <c r="E436" s="35"/>
      <c r="F436" s="37"/>
      <c r="G436" s="38"/>
      <c r="H436" s="39">
        <f>SUM(H437:H440)</f>
        <v>7497.4011699999992</v>
      </c>
      <c r="I436" s="38"/>
      <c r="J436" s="39">
        <f>SUM(J437:J440)</f>
        <v>1392.594157</v>
      </c>
      <c r="K436" s="39"/>
      <c r="L436" s="40">
        <f>SUM(L437:L440)</f>
        <v>8889.9953269999987</v>
      </c>
    </row>
    <row r="437" spans="1:12" ht="15" customHeight="1">
      <c r="A437" s="48" t="s">
        <v>136</v>
      </c>
      <c r="B437" s="23" t="s">
        <v>16</v>
      </c>
      <c r="C437" s="16" t="s">
        <v>137</v>
      </c>
      <c r="D437" s="17" t="s">
        <v>138</v>
      </c>
      <c r="E437" s="18" t="s">
        <v>24</v>
      </c>
      <c r="F437" s="19" t="s">
        <v>254</v>
      </c>
      <c r="G437" s="20">
        <f>(VLOOKUP(C437,Planilha7!A23:F4123,4,0)*1.2203)</f>
        <v>261.339448</v>
      </c>
      <c r="H437" s="21">
        <f>F437*G437</f>
        <v>522.67889600000001</v>
      </c>
      <c r="I437" s="20">
        <f>(VLOOKUP(C437,Planilha7!A431:F4531,5,0)*1.2203)</f>
        <v>21.562701000000001</v>
      </c>
      <c r="J437" s="21">
        <f>F437*I437</f>
        <v>43.125402000000001</v>
      </c>
      <c r="K437" s="20">
        <f>G437+I437</f>
        <v>282.90214900000001</v>
      </c>
      <c r="L437" s="21">
        <f>F437*K437</f>
        <v>565.80429800000002</v>
      </c>
    </row>
    <row r="438" spans="1:12" ht="28.9" customHeight="1">
      <c r="A438" s="48" t="s">
        <v>139</v>
      </c>
      <c r="B438" s="23" t="s">
        <v>16</v>
      </c>
      <c r="C438" s="16" t="s">
        <v>140</v>
      </c>
      <c r="D438" s="17" t="s">
        <v>273</v>
      </c>
      <c r="E438" s="18" t="s">
        <v>24</v>
      </c>
      <c r="F438" s="19" t="s">
        <v>249</v>
      </c>
      <c r="G438" s="20">
        <f>(VLOOKUP(C438,Planilha7!A24:F4124,4,0)*1.2203)</f>
        <v>196.419488</v>
      </c>
      <c r="H438" s="21">
        <f t="shared" ref="H438:H440" si="135">F438*G438</f>
        <v>196.419488</v>
      </c>
      <c r="I438" s="20">
        <f>(VLOOKUP(C438,Planilha7!A432:F4532,5,0)*1.2203)</f>
        <v>21.562701000000001</v>
      </c>
      <c r="J438" s="21">
        <f t="shared" ref="J438:J440" si="136">F438*I438</f>
        <v>21.562701000000001</v>
      </c>
      <c r="K438" s="20">
        <f t="shared" ref="K438:K440" si="137">G438+I438</f>
        <v>217.98218900000001</v>
      </c>
      <c r="L438" s="21">
        <f t="shared" ref="L438:L440" si="138">F438*K438</f>
        <v>217.98218900000001</v>
      </c>
    </row>
    <row r="439" spans="1:12" ht="55.5" customHeight="1">
      <c r="A439" s="49" t="s">
        <v>142</v>
      </c>
      <c r="B439" s="61" t="s">
        <v>16</v>
      </c>
      <c r="C439" s="41" t="s">
        <v>151</v>
      </c>
      <c r="D439" s="17" t="s">
        <v>152</v>
      </c>
      <c r="E439" s="18" t="s">
        <v>24</v>
      </c>
      <c r="F439" s="42">
        <v>70</v>
      </c>
      <c r="G439" s="20">
        <f>(VLOOKUP(C439,Planilha7!A25:F4125,4,0)*1.2203)</f>
        <v>7.4560329999999997</v>
      </c>
      <c r="H439" s="21">
        <f t="shared" si="135"/>
        <v>521.92230999999992</v>
      </c>
      <c r="I439" s="20">
        <f>(VLOOKUP(C439,Planilha7!A433:F4533,5,0)*1.2203)</f>
        <v>6.5774169999999996</v>
      </c>
      <c r="J439" s="21">
        <f t="shared" si="136"/>
        <v>460.41918999999996</v>
      </c>
      <c r="K439" s="20">
        <f t="shared" si="137"/>
        <v>14.033449999999998</v>
      </c>
      <c r="L439" s="21">
        <f t="shared" si="138"/>
        <v>982.34149999999988</v>
      </c>
    </row>
    <row r="440" spans="1:12" ht="31.5" customHeight="1">
      <c r="A440" s="48" t="s">
        <v>146</v>
      </c>
      <c r="B440" s="23" t="s">
        <v>16</v>
      </c>
      <c r="C440" s="16" t="s">
        <v>154</v>
      </c>
      <c r="D440" s="17" t="s">
        <v>155</v>
      </c>
      <c r="E440" s="18" t="s">
        <v>112</v>
      </c>
      <c r="F440" s="19" t="s">
        <v>274</v>
      </c>
      <c r="G440" s="20">
        <f>(VLOOKUP(C440,Planilha7!A26:F4126,4,0)*1.2203)</f>
        <v>1564.0951189999998</v>
      </c>
      <c r="H440" s="21">
        <f t="shared" si="135"/>
        <v>6256.3804759999994</v>
      </c>
      <c r="I440" s="20">
        <f>(VLOOKUP(C440,Planilha7!A434:F4534,5,0)*1.2203)</f>
        <v>216.87171599999999</v>
      </c>
      <c r="J440" s="21">
        <f t="shared" si="136"/>
        <v>867.48686399999997</v>
      </c>
      <c r="K440" s="20">
        <f t="shared" si="137"/>
        <v>1780.9668349999997</v>
      </c>
      <c r="L440" s="21">
        <f t="shared" si="138"/>
        <v>7123.8673399999989</v>
      </c>
    </row>
    <row r="441" spans="1:12" ht="16.5">
      <c r="A441" s="24"/>
      <c r="B441" s="25"/>
      <c r="C441" s="25"/>
      <c r="D441" s="26"/>
      <c r="E441" s="26"/>
      <c r="F441" s="26"/>
      <c r="G441" s="26"/>
      <c r="H441" s="26"/>
      <c r="I441" s="20"/>
      <c r="J441" s="26"/>
      <c r="K441" s="26"/>
      <c r="L441" s="26"/>
    </row>
    <row r="442" spans="1:12" ht="16.5">
      <c r="A442" s="27">
        <v>3</v>
      </c>
      <c r="B442" s="28"/>
      <c r="C442" s="28"/>
      <c r="D442" s="29" t="s">
        <v>157</v>
      </c>
      <c r="E442" s="28"/>
      <c r="F442" s="30"/>
      <c r="G442" s="31"/>
      <c r="H442" s="32">
        <f>SUM(H443:H451)</f>
        <v>15521.920077249999</v>
      </c>
      <c r="I442" s="31"/>
      <c r="J442" s="32">
        <f>SUM(J443:J451)</f>
        <v>6279.3841072399991</v>
      </c>
      <c r="K442" s="32"/>
      <c r="L442" s="33">
        <f>SUM(L443:L451)</f>
        <v>21801.30418449</v>
      </c>
    </row>
    <row r="443" spans="1:12" ht="31.9" customHeight="1">
      <c r="A443" s="48" t="s">
        <v>158</v>
      </c>
      <c r="B443" s="23" t="s">
        <v>16</v>
      </c>
      <c r="C443" s="16" t="s">
        <v>159</v>
      </c>
      <c r="D443" s="17" t="s">
        <v>160</v>
      </c>
      <c r="E443" s="18" t="s">
        <v>44</v>
      </c>
      <c r="F443" s="19" t="s">
        <v>275</v>
      </c>
      <c r="G443" s="20">
        <f>(VLOOKUP(C443,Planilha7!A23:F4123,4,0)*1.2203)</f>
        <v>0</v>
      </c>
      <c r="H443" s="21">
        <f>F443*G443</f>
        <v>0</v>
      </c>
      <c r="I443" s="20">
        <f>(VLOOKUP(C443,Planilha7!A437:F4537,5,0)*1.2203)</f>
        <v>19.073288999999999</v>
      </c>
      <c r="J443" s="21">
        <f>F443*I443</f>
        <v>232.69412579999997</v>
      </c>
      <c r="K443" s="20">
        <f>G443+I443</f>
        <v>19.073288999999999</v>
      </c>
      <c r="L443" s="22">
        <f>F443*K443</f>
        <v>232.69412579999997</v>
      </c>
    </row>
    <row r="444" spans="1:12" ht="29.45" customHeight="1">
      <c r="A444" s="48" t="s">
        <v>161</v>
      </c>
      <c r="B444" s="23" t="s">
        <v>16</v>
      </c>
      <c r="C444" s="16" t="s">
        <v>192</v>
      </c>
      <c r="D444" s="17" t="s">
        <v>276</v>
      </c>
      <c r="E444" s="18" t="s">
        <v>44</v>
      </c>
      <c r="F444" s="19" t="s">
        <v>277</v>
      </c>
      <c r="G444" s="20">
        <f>(VLOOKUP(C444,Planilha7!A24:F4124,4,0)*1.2203)</f>
        <v>311.969695</v>
      </c>
      <c r="H444" s="21">
        <f t="shared" ref="H444:H451" si="139">F444*G444</f>
        <v>939.02878194999994</v>
      </c>
      <c r="I444" s="20">
        <f>(VLOOKUP(C444,Planilha7!A438:F4538,5,0)*1.2203)</f>
        <v>51.106164</v>
      </c>
      <c r="J444" s="21">
        <f t="shared" ref="J444:J451" si="140">F444*I444</f>
        <v>153.82955364</v>
      </c>
      <c r="K444" s="20">
        <f t="shared" ref="K444:K451" si="141">G444+I444</f>
        <v>363.07585899999998</v>
      </c>
      <c r="L444" s="22">
        <f t="shared" ref="L444:L451" si="142">F444*K444</f>
        <v>1092.8583355899998</v>
      </c>
    </row>
    <row r="445" spans="1:12" ht="16.5">
      <c r="A445" s="48">
        <v>3.3</v>
      </c>
      <c r="B445" s="23" t="s">
        <v>16</v>
      </c>
      <c r="C445" s="16" t="s">
        <v>278</v>
      </c>
      <c r="D445" s="17" t="s">
        <v>279</v>
      </c>
      <c r="E445" s="18" t="s">
        <v>44</v>
      </c>
      <c r="F445" s="19" t="s">
        <v>249</v>
      </c>
      <c r="G445" s="20">
        <f>(VLOOKUP(C445,Planilha7!A25:F4125,4,0)*1.2203)</f>
        <v>625.58679499999994</v>
      </c>
      <c r="H445" s="21">
        <f t="shared" si="139"/>
        <v>625.58679499999994</v>
      </c>
      <c r="I445" s="20">
        <f>(VLOOKUP(C445,Planilha7!A439:F4539,5,0)*1.2203)</f>
        <v>375.25445299999996</v>
      </c>
      <c r="J445" s="21">
        <f t="shared" si="140"/>
        <v>375.25445299999996</v>
      </c>
      <c r="K445" s="20">
        <f t="shared" si="141"/>
        <v>1000.841248</v>
      </c>
      <c r="L445" s="22">
        <f t="shared" si="142"/>
        <v>1000.841248</v>
      </c>
    </row>
    <row r="446" spans="1:12" ht="16.5">
      <c r="A446" s="48">
        <v>3.4</v>
      </c>
      <c r="B446" s="23" t="s">
        <v>16</v>
      </c>
      <c r="C446" s="16" t="s">
        <v>165</v>
      </c>
      <c r="D446" s="17" t="s">
        <v>166</v>
      </c>
      <c r="E446" s="18" t="s">
        <v>19</v>
      </c>
      <c r="F446" s="19" t="s">
        <v>280</v>
      </c>
      <c r="G446" s="20">
        <f>(VLOOKUP(C446,Planilha7!A26:F4126,4,0)*1.2203)</f>
        <v>0</v>
      </c>
      <c r="H446" s="21">
        <f t="shared" si="139"/>
        <v>0</v>
      </c>
      <c r="I446" s="20">
        <f>(VLOOKUP(C446,Planilha7!A440:F4540,5,0)*1.2203)</f>
        <v>45.285332999999994</v>
      </c>
      <c r="J446" s="21">
        <f t="shared" si="140"/>
        <v>570.59519579999994</v>
      </c>
      <c r="K446" s="20">
        <f t="shared" si="141"/>
        <v>45.285332999999994</v>
      </c>
      <c r="L446" s="22">
        <f t="shared" si="142"/>
        <v>570.59519579999994</v>
      </c>
    </row>
    <row r="447" spans="1:12" ht="15" customHeight="1">
      <c r="A447" s="48" t="s">
        <v>170</v>
      </c>
      <c r="B447" s="23" t="s">
        <v>16</v>
      </c>
      <c r="C447" s="16" t="s">
        <v>281</v>
      </c>
      <c r="D447" s="17" t="s">
        <v>282</v>
      </c>
      <c r="E447" s="18" t="s">
        <v>19</v>
      </c>
      <c r="F447" s="19" t="s">
        <v>283</v>
      </c>
      <c r="G447" s="20">
        <f>(VLOOKUP(C447,Planilha7!A27:F4127,4,0)*1.2203)</f>
        <v>758.30662299999995</v>
      </c>
      <c r="H447" s="21">
        <f t="shared" si="139"/>
        <v>13649.519214</v>
      </c>
      <c r="I447" s="20">
        <f>(VLOOKUP(C447,Planilha7!A441:F4541,5,0)*1.2203)</f>
        <v>86.165382999999991</v>
      </c>
      <c r="J447" s="21">
        <f t="shared" si="140"/>
        <v>1550.9768939999999</v>
      </c>
      <c r="K447" s="20">
        <f t="shared" si="141"/>
        <v>844.47200599999996</v>
      </c>
      <c r="L447" s="22">
        <f t="shared" si="142"/>
        <v>15200.496107999999</v>
      </c>
    </row>
    <row r="448" spans="1:12" ht="16.5">
      <c r="A448" s="48">
        <v>3.6</v>
      </c>
      <c r="B448" s="23" t="s">
        <v>21</v>
      </c>
      <c r="C448" s="16" t="s">
        <v>198</v>
      </c>
      <c r="D448" s="17" t="s">
        <v>199</v>
      </c>
      <c r="E448" s="18" t="s">
        <v>24</v>
      </c>
      <c r="F448" s="19" t="s">
        <v>249</v>
      </c>
      <c r="G448" s="20">
        <f>90.541*1.2203</f>
        <v>110.48718229999999</v>
      </c>
      <c r="H448" s="21">
        <f t="shared" si="139"/>
        <v>110.48718229999999</v>
      </c>
      <c r="I448" s="20">
        <f>1.29*1.2203</f>
        <v>1.574187</v>
      </c>
      <c r="J448" s="21">
        <f t="shared" si="140"/>
        <v>1.574187</v>
      </c>
      <c r="K448" s="20">
        <f t="shared" si="141"/>
        <v>112.06136929999998</v>
      </c>
      <c r="L448" s="22">
        <f t="shared" si="142"/>
        <v>112.06136929999998</v>
      </c>
    </row>
    <row r="449" spans="1:14" ht="15" customHeight="1">
      <c r="A449" s="48" t="s">
        <v>201</v>
      </c>
      <c r="B449" s="23" t="s">
        <v>21</v>
      </c>
      <c r="C449" s="16" t="s">
        <v>194</v>
      </c>
      <c r="D449" s="17" t="s">
        <v>195</v>
      </c>
      <c r="E449" s="18" t="s">
        <v>24</v>
      </c>
      <c r="F449" s="19" t="s">
        <v>254</v>
      </c>
      <c r="G449" s="20">
        <f>41.97*1.2203</f>
        <v>51.215990999999995</v>
      </c>
      <c r="H449" s="21">
        <f t="shared" si="139"/>
        <v>102.43198199999999</v>
      </c>
      <c r="I449" s="20">
        <f t="shared" ref="I449:I450" si="143">1.29*1.2203</f>
        <v>1.574187</v>
      </c>
      <c r="J449" s="21">
        <f t="shared" si="140"/>
        <v>3.148374</v>
      </c>
      <c r="K449" s="20">
        <f t="shared" si="141"/>
        <v>52.790177999999997</v>
      </c>
      <c r="L449" s="22">
        <f t="shared" si="142"/>
        <v>105.58035599999999</v>
      </c>
    </row>
    <row r="450" spans="1:14" ht="16.5">
      <c r="A450" s="48">
        <v>3.8</v>
      </c>
      <c r="B450" s="23" t="s">
        <v>21</v>
      </c>
      <c r="C450" s="16" t="s">
        <v>196</v>
      </c>
      <c r="D450" s="17" t="s">
        <v>197</v>
      </c>
      <c r="E450" s="18" t="s">
        <v>24</v>
      </c>
      <c r="F450" s="19" t="s">
        <v>254</v>
      </c>
      <c r="G450" s="20">
        <f>38.87*1.2203</f>
        <v>47.433060999999995</v>
      </c>
      <c r="H450" s="21">
        <f t="shared" si="139"/>
        <v>94.86612199999999</v>
      </c>
      <c r="I450" s="20">
        <f t="shared" si="143"/>
        <v>1.574187</v>
      </c>
      <c r="J450" s="21">
        <f t="shared" si="140"/>
        <v>3.148374</v>
      </c>
      <c r="K450" s="20">
        <f t="shared" si="141"/>
        <v>49.007247999999997</v>
      </c>
      <c r="L450" s="22">
        <f t="shared" si="142"/>
        <v>98.014495999999994</v>
      </c>
    </row>
    <row r="451" spans="1:14" ht="34.5" customHeight="1">
      <c r="A451" s="49" t="s">
        <v>220</v>
      </c>
      <c r="B451" s="68" t="s">
        <v>21</v>
      </c>
      <c r="C451" s="16" t="s">
        <v>320</v>
      </c>
      <c r="D451" s="17" t="s">
        <v>321</v>
      </c>
      <c r="E451" s="18" t="s">
        <v>24</v>
      </c>
      <c r="F451" s="19">
        <v>15</v>
      </c>
      <c r="G451" s="20">
        <f>0*1.2203</f>
        <v>0</v>
      </c>
      <c r="H451" s="21">
        <f t="shared" si="139"/>
        <v>0</v>
      </c>
      <c r="I451" s="20">
        <f>185.1*1.2203</f>
        <v>225.87752999999998</v>
      </c>
      <c r="J451" s="21">
        <f t="shared" si="140"/>
        <v>3388.1629499999999</v>
      </c>
      <c r="K451" s="20">
        <f t="shared" si="141"/>
        <v>225.87752999999998</v>
      </c>
      <c r="L451" s="22">
        <f t="shared" si="142"/>
        <v>3388.1629499999999</v>
      </c>
    </row>
    <row r="452" spans="1:14" ht="17.25" thickBot="1">
      <c r="A452" s="43"/>
      <c r="B452" s="44"/>
      <c r="C452" s="44"/>
      <c r="D452" s="45"/>
      <c r="E452" s="45"/>
      <c r="F452" s="46"/>
      <c r="G452" s="47"/>
      <c r="H452" s="47"/>
      <c r="I452" s="20"/>
      <c r="J452" s="47"/>
      <c r="K452" s="47"/>
      <c r="L452" s="47"/>
    </row>
    <row r="453" spans="1:14" ht="18">
      <c r="A453" s="197" t="s">
        <v>171</v>
      </c>
      <c r="B453" s="197"/>
      <c r="C453" s="197"/>
      <c r="D453" s="197"/>
      <c r="E453" s="197"/>
      <c r="F453" s="197"/>
      <c r="G453" s="188">
        <f>ROUND(H442+H406+H393,2)</f>
        <v>145524.66</v>
      </c>
      <c r="H453" s="188"/>
      <c r="I453" s="188">
        <f>ROUND(J442+J406+J393,2)</f>
        <v>56586.01</v>
      </c>
      <c r="J453" s="188"/>
      <c r="K453" s="198">
        <f>SUM(L442,L406,L393)</f>
        <v>202110.66561763</v>
      </c>
      <c r="L453" s="198"/>
      <c r="M453" s="168">
        <f>I453+G453</f>
        <v>202110.67</v>
      </c>
      <c r="N453" s="167"/>
    </row>
    <row r="454" spans="1:14">
      <c r="A454" s="206"/>
      <c r="B454" s="206"/>
      <c r="C454" s="206"/>
      <c r="D454" s="206"/>
      <c r="E454" s="206"/>
      <c r="F454" s="206"/>
      <c r="G454" s="206"/>
      <c r="H454" s="206"/>
      <c r="I454" s="206" t="e">
        <f>VLOOKUP(C454,Planilha7!A448:F4548,5,0)</f>
        <v>#N/A</v>
      </c>
      <c r="J454" s="206"/>
      <c r="K454" s="206"/>
      <c r="L454" s="206"/>
      <c r="M454" s="167">
        <f>M453-K453</f>
        <v>4.3823700107168406E-3</v>
      </c>
      <c r="N454" s="167"/>
    </row>
    <row r="455" spans="1:14" ht="15.75">
      <c r="A455" s="203" t="s">
        <v>284</v>
      </c>
      <c r="B455" s="203"/>
      <c r="C455" s="203"/>
      <c r="D455" s="203"/>
      <c r="E455" s="203"/>
      <c r="F455" s="203"/>
      <c r="G455" s="203"/>
      <c r="H455" s="203"/>
      <c r="I455" s="203" t="e">
        <f>VLOOKUP(C455,Planilha7!A449:F4549,5,0)</f>
        <v>#N/A</v>
      </c>
      <c r="J455" s="203"/>
      <c r="K455" s="203"/>
      <c r="L455" s="203"/>
    </row>
    <row r="456" spans="1:14" ht="16.5">
      <c r="A456" s="27" t="s">
        <v>13</v>
      </c>
      <c r="B456" s="28"/>
      <c r="C456" s="28"/>
      <c r="D456" s="29" t="s">
        <v>14</v>
      </c>
      <c r="E456" s="28"/>
      <c r="F456" s="30"/>
      <c r="G456" s="31"/>
      <c r="H456" s="32">
        <f>H457</f>
        <v>6181.5968310999997</v>
      </c>
      <c r="I456" s="31"/>
      <c r="J456" s="32">
        <f>J457</f>
        <v>2215.1274875700001</v>
      </c>
      <c r="K456" s="32"/>
      <c r="L456" s="33">
        <f>L457</f>
        <v>8396.7243186700016</v>
      </c>
    </row>
    <row r="457" spans="1:14" ht="16.5">
      <c r="A457" s="34" t="s">
        <v>15</v>
      </c>
      <c r="B457" s="35"/>
      <c r="C457" s="35"/>
      <c r="D457" s="36" t="s">
        <v>173</v>
      </c>
      <c r="E457" s="35"/>
      <c r="F457" s="37"/>
      <c r="G457" s="38"/>
      <c r="H457" s="39">
        <f>SUM(H458:H465)</f>
        <v>6181.5968310999997</v>
      </c>
      <c r="I457" s="38"/>
      <c r="J457" s="39">
        <f>SUM(J458:J465)</f>
        <v>2215.1274875700001</v>
      </c>
      <c r="K457" s="39"/>
      <c r="L457" s="40">
        <f>SUM(L458:L465)</f>
        <v>8396.7243186700016</v>
      </c>
    </row>
    <row r="458" spans="1:14" ht="16.5">
      <c r="A458" s="48" t="s">
        <v>174</v>
      </c>
      <c r="B458" s="23" t="s">
        <v>16</v>
      </c>
      <c r="C458" s="16" t="s">
        <v>17</v>
      </c>
      <c r="D458" s="17" t="s">
        <v>18</v>
      </c>
      <c r="E458" s="18" t="s">
        <v>19</v>
      </c>
      <c r="F458" s="19">
        <v>6</v>
      </c>
      <c r="G458" s="20">
        <f>(VLOOKUP(C458,Planilha7!A23:F4123,4,0)*1.2203)</f>
        <v>691.81247599999995</v>
      </c>
      <c r="H458" s="21">
        <f>F458*G458</f>
        <v>4150.8748559999995</v>
      </c>
      <c r="I458" s="20">
        <f>(VLOOKUP(C458,Planilha7!A132:F4232,5,0)*1.2203)</f>
        <v>93.853272999999987</v>
      </c>
      <c r="J458" s="21">
        <f>F458*I458</f>
        <v>563.1196379999999</v>
      </c>
      <c r="K458" s="20">
        <f>G458+I458</f>
        <v>785.66574899999989</v>
      </c>
      <c r="L458" s="21">
        <f>F458*K458</f>
        <v>4713.9944939999996</v>
      </c>
    </row>
    <row r="459" spans="1:14" ht="16.5">
      <c r="A459" s="48" t="s">
        <v>175</v>
      </c>
      <c r="B459" s="23" t="s">
        <v>21</v>
      </c>
      <c r="C459" s="16" t="s">
        <v>22</v>
      </c>
      <c r="D459" s="17" t="s">
        <v>23</v>
      </c>
      <c r="E459" s="18" t="s">
        <v>24</v>
      </c>
      <c r="F459" s="19">
        <v>1</v>
      </c>
      <c r="G459" s="20">
        <f>1515.5*1.2203</f>
        <v>1849.36465</v>
      </c>
      <c r="H459" s="21">
        <f t="shared" ref="H459:H465" si="144">F459*G459</f>
        <v>1849.36465</v>
      </c>
      <c r="I459" s="20">
        <f>394.785*1.2203</f>
        <v>481.75613550000003</v>
      </c>
      <c r="J459" s="21">
        <f t="shared" ref="J459:J465" si="145">F459*I459</f>
        <v>481.75613550000003</v>
      </c>
      <c r="K459" s="20">
        <f t="shared" ref="K459:K465" si="146">G459+I459</f>
        <v>2331.1207855000002</v>
      </c>
      <c r="L459" s="21">
        <f t="shared" ref="L459:L465" si="147">F459*K459</f>
        <v>2331.1207855000002</v>
      </c>
    </row>
    <row r="460" spans="1:14" ht="16.5">
      <c r="A460" s="48" t="s">
        <v>176</v>
      </c>
      <c r="B460" s="23" t="s">
        <v>16</v>
      </c>
      <c r="C460" s="16" t="s">
        <v>46</v>
      </c>
      <c r="D460" s="17" t="s">
        <v>47</v>
      </c>
      <c r="E460" s="18" t="s">
        <v>44</v>
      </c>
      <c r="F460" s="19">
        <v>12.54</v>
      </c>
      <c r="G460" s="20">
        <f>(VLOOKUP(C460,Planilha7!A25:F4125,4,0)*1.2203)</f>
        <v>0</v>
      </c>
      <c r="H460" s="21">
        <f t="shared" si="144"/>
        <v>0</v>
      </c>
      <c r="I460" s="20">
        <f>(VLOOKUP(C460,Planilha7!A134:F4234,5,0)*1.2203)</f>
        <v>61.320074999999996</v>
      </c>
      <c r="J460" s="21">
        <f t="shared" si="145"/>
        <v>768.95374049999987</v>
      </c>
      <c r="K460" s="20">
        <f t="shared" si="146"/>
        <v>61.320074999999996</v>
      </c>
      <c r="L460" s="21">
        <f t="shared" si="147"/>
        <v>768.95374049999987</v>
      </c>
    </row>
    <row r="461" spans="1:14" ht="16.5">
      <c r="A461" s="48" t="s">
        <v>177</v>
      </c>
      <c r="B461" s="23" t="s">
        <v>16</v>
      </c>
      <c r="C461" s="16" t="s">
        <v>182</v>
      </c>
      <c r="D461" s="17" t="s">
        <v>183</v>
      </c>
      <c r="E461" s="18" t="s">
        <v>44</v>
      </c>
      <c r="F461" s="19">
        <v>1.17</v>
      </c>
      <c r="G461" s="20">
        <f>(VLOOKUP(C461,Planilha7!A26:F4126,4,0)*1.2203)</f>
        <v>0</v>
      </c>
      <c r="H461" s="21">
        <f t="shared" si="144"/>
        <v>0</v>
      </c>
      <c r="I461" s="20">
        <f>(VLOOKUP(C461,Planilha7!A135:F4235,5,0)*1.2203)</f>
        <v>224.84027499999999</v>
      </c>
      <c r="J461" s="21">
        <f t="shared" si="145"/>
        <v>263.06312174999999</v>
      </c>
      <c r="K461" s="20">
        <f t="shared" si="146"/>
        <v>224.84027499999999</v>
      </c>
      <c r="L461" s="21">
        <f t="shared" si="147"/>
        <v>263.06312174999999</v>
      </c>
    </row>
    <row r="462" spans="1:14" ht="16.5">
      <c r="A462" s="48" t="s">
        <v>180</v>
      </c>
      <c r="B462" s="23" t="s">
        <v>16</v>
      </c>
      <c r="C462" s="16" t="s">
        <v>42</v>
      </c>
      <c r="D462" s="17" t="s">
        <v>43</v>
      </c>
      <c r="E462" s="18" t="s">
        <v>44</v>
      </c>
      <c r="F462" s="19">
        <v>0.31</v>
      </c>
      <c r="G462" s="20">
        <f>(VLOOKUP(C462,Planilha7!A27:F4127,4,0)*1.2203)</f>
        <v>0</v>
      </c>
      <c r="H462" s="21">
        <f t="shared" si="144"/>
        <v>0</v>
      </c>
      <c r="I462" s="20">
        <f>(VLOOKUP(C462,Planilha7!A136:F4236,5,0)*1.2203)</f>
        <v>81.760099999999994</v>
      </c>
      <c r="J462" s="21">
        <f t="shared" si="145"/>
        <v>25.345630999999997</v>
      </c>
      <c r="K462" s="20">
        <f t="shared" si="146"/>
        <v>81.760099999999994</v>
      </c>
      <c r="L462" s="21">
        <f t="shared" si="147"/>
        <v>25.345630999999997</v>
      </c>
    </row>
    <row r="463" spans="1:14" ht="16.5">
      <c r="A463" s="48" t="s">
        <v>181</v>
      </c>
      <c r="B463" s="23" t="s">
        <v>16</v>
      </c>
      <c r="C463" s="16" t="s">
        <v>178</v>
      </c>
      <c r="D463" s="17" t="s">
        <v>179</v>
      </c>
      <c r="E463" s="18" t="s">
        <v>19</v>
      </c>
      <c r="F463" s="19">
        <v>5.83</v>
      </c>
      <c r="G463" s="20">
        <f>(VLOOKUP(C463,Planilha7!A28:F4128,4,0)*1.2203)</f>
        <v>0</v>
      </c>
      <c r="H463" s="21">
        <f t="shared" si="144"/>
        <v>0</v>
      </c>
      <c r="I463" s="20">
        <f>(VLOOKUP(C463,Planilha7!A137:F4237,5,0)*1.2203)</f>
        <v>4.3076589999999992</v>
      </c>
      <c r="J463" s="21">
        <f t="shared" si="145"/>
        <v>25.113651969999996</v>
      </c>
      <c r="K463" s="20">
        <f t="shared" si="146"/>
        <v>4.3076589999999992</v>
      </c>
      <c r="L463" s="21">
        <f t="shared" si="147"/>
        <v>25.113651969999996</v>
      </c>
    </row>
    <row r="464" spans="1:14" ht="16.5">
      <c r="A464" s="48" t="s">
        <v>184</v>
      </c>
      <c r="B464" s="23" t="s">
        <v>16</v>
      </c>
      <c r="C464" s="16" t="s">
        <v>39</v>
      </c>
      <c r="D464" s="17" t="s">
        <v>40</v>
      </c>
      <c r="E464" s="18" t="s">
        <v>19</v>
      </c>
      <c r="F464" s="19">
        <v>2.2000000000000002</v>
      </c>
      <c r="G464" s="20">
        <f>(VLOOKUP(C464,Planilha7!A29:F4129,4,0)*1.2203)</f>
        <v>0</v>
      </c>
      <c r="H464" s="21">
        <f t="shared" si="144"/>
        <v>0</v>
      </c>
      <c r="I464" s="20">
        <f>(VLOOKUP(C464,Planilha7!A138:F4238,5,0)*1.2203)</f>
        <v>31.703393999999999</v>
      </c>
      <c r="J464" s="21">
        <f t="shared" si="145"/>
        <v>69.747466799999998</v>
      </c>
      <c r="K464" s="20">
        <f t="shared" si="146"/>
        <v>31.703393999999999</v>
      </c>
      <c r="L464" s="21">
        <f t="shared" si="147"/>
        <v>69.747466799999998</v>
      </c>
    </row>
    <row r="465" spans="1:12" ht="33">
      <c r="A465" s="48" t="s">
        <v>223</v>
      </c>
      <c r="B465" s="23" t="s">
        <v>16</v>
      </c>
      <c r="C465" s="16" t="s">
        <v>49</v>
      </c>
      <c r="D465" s="17" t="s">
        <v>50</v>
      </c>
      <c r="E465" s="18" t="s">
        <v>44</v>
      </c>
      <c r="F465" s="19">
        <v>1.47</v>
      </c>
      <c r="G465" s="20">
        <f>(VLOOKUP(C465,Planilha7!A30:F4130,4,0)*1.2203)</f>
        <v>123.37232999999999</v>
      </c>
      <c r="H465" s="21">
        <f t="shared" si="144"/>
        <v>181.3573251</v>
      </c>
      <c r="I465" s="20">
        <f>(VLOOKUP(C465,Planilha7!A139:F4239,5,0)*1.2203)</f>
        <v>12.264015000000001</v>
      </c>
      <c r="J465" s="21">
        <f t="shared" si="145"/>
        <v>18.028102050000001</v>
      </c>
      <c r="K465" s="20">
        <f t="shared" si="146"/>
        <v>135.63634500000001</v>
      </c>
      <c r="L465" s="21">
        <f t="shared" si="147"/>
        <v>199.38542715</v>
      </c>
    </row>
    <row r="466" spans="1:12" ht="16.5">
      <c r="A466" s="24"/>
      <c r="B466" s="25"/>
      <c r="C466" s="25"/>
      <c r="D466" s="26"/>
      <c r="E466" s="26"/>
      <c r="F466" s="26"/>
      <c r="G466" s="26"/>
      <c r="H466" s="26"/>
      <c r="I466" s="20"/>
      <c r="J466" s="26"/>
      <c r="K466" s="26"/>
      <c r="L466" s="26"/>
    </row>
    <row r="467" spans="1:12" ht="16.5">
      <c r="A467" s="27" t="s">
        <v>51</v>
      </c>
      <c r="B467" s="28"/>
      <c r="C467" s="28"/>
      <c r="D467" s="29" t="s">
        <v>52</v>
      </c>
      <c r="E467" s="28"/>
      <c r="F467" s="30"/>
      <c r="G467" s="31"/>
      <c r="H467" s="32">
        <f>ROUND(H468+H502+H485,2)</f>
        <v>118593.29</v>
      </c>
      <c r="I467" s="31"/>
      <c r="J467" s="32">
        <f>ROUND(J468+J502+J485,2)</f>
        <v>35503.58</v>
      </c>
      <c r="K467" s="32"/>
      <c r="L467" s="33">
        <f>ROUND(L468+L502+L485,2)</f>
        <v>154096.87</v>
      </c>
    </row>
    <row r="468" spans="1:12" ht="16.5">
      <c r="A468" s="34" t="s">
        <v>53</v>
      </c>
      <c r="B468" s="35"/>
      <c r="C468" s="35"/>
      <c r="D468" s="36" t="s">
        <v>54</v>
      </c>
      <c r="E468" s="35"/>
      <c r="F468" s="37"/>
      <c r="G468" s="38"/>
      <c r="H468" s="39">
        <f>SUM(H469:H483)</f>
        <v>80177.557971989983</v>
      </c>
      <c r="I468" s="38"/>
      <c r="J468" s="39">
        <f>SUM(J469:J483)</f>
        <v>21214.610669060003</v>
      </c>
      <c r="K468" s="39"/>
      <c r="L468" s="40">
        <f>SUM(L469:L483)</f>
        <v>101392.16864104998</v>
      </c>
    </row>
    <row r="469" spans="1:12" ht="16.5">
      <c r="A469" s="48" t="s">
        <v>55</v>
      </c>
      <c r="B469" s="23" t="s">
        <v>16</v>
      </c>
      <c r="C469" s="16" t="s">
        <v>56</v>
      </c>
      <c r="D469" s="17" t="s">
        <v>57</v>
      </c>
      <c r="E469" s="18" t="s">
        <v>24</v>
      </c>
      <c r="F469" s="19">
        <v>1</v>
      </c>
      <c r="G469" s="20">
        <f>(VLOOKUP(C469,Planilha7!A23:F4123,4,0)*1.2203)</f>
        <v>492.36664400000001</v>
      </c>
      <c r="H469" s="21">
        <f>F469*G469</f>
        <v>492.36664400000001</v>
      </c>
      <c r="I469" s="20">
        <f>(VLOOKUP(C469,Planilha7!A463:F4563,5,0)*1.2203)</f>
        <v>23.063669999999998</v>
      </c>
      <c r="J469" s="21">
        <f>F469*I469</f>
        <v>23.063669999999998</v>
      </c>
      <c r="K469" s="20">
        <f>G469+I469</f>
        <v>515.43031399999995</v>
      </c>
      <c r="L469" s="22">
        <f>F469*K469</f>
        <v>515.43031399999995</v>
      </c>
    </row>
    <row r="470" spans="1:12" ht="16.5">
      <c r="A470" s="48" t="s">
        <v>58</v>
      </c>
      <c r="B470" s="23" t="s">
        <v>16</v>
      </c>
      <c r="C470" s="16" t="s">
        <v>62</v>
      </c>
      <c r="D470" s="17" t="s">
        <v>63</v>
      </c>
      <c r="E470" s="18" t="s">
        <v>24</v>
      </c>
      <c r="F470" s="19">
        <v>1</v>
      </c>
      <c r="G470" s="20">
        <f>(VLOOKUP(C470,Planilha7!A24:F4124,4,0)*1.2203)</f>
        <v>606.03758899999991</v>
      </c>
      <c r="H470" s="21">
        <f t="shared" ref="H470:H483" si="148">F470*G470</f>
        <v>606.03758899999991</v>
      </c>
      <c r="I470" s="20">
        <f>(VLOOKUP(C470,Planilha7!A464:F4564,5,0)*1.2203)</f>
        <v>102.480794</v>
      </c>
      <c r="J470" s="21">
        <f t="shared" ref="J470:J483" si="149">F470*I470</f>
        <v>102.480794</v>
      </c>
      <c r="K470" s="20">
        <f t="shared" ref="K470:K483" si="150">G470+I470</f>
        <v>708.51838299999986</v>
      </c>
      <c r="L470" s="22">
        <f t="shared" ref="L470:L483" si="151">F470*K470</f>
        <v>708.51838299999986</v>
      </c>
    </row>
    <row r="471" spans="1:12" ht="33">
      <c r="A471" s="48" t="s">
        <v>61</v>
      </c>
      <c r="B471" s="23" t="s">
        <v>16</v>
      </c>
      <c r="C471" s="16" t="s">
        <v>65</v>
      </c>
      <c r="D471" s="17" t="s">
        <v>66</v>
      </c>
      <c r="E471" s="18" t="s">
        <v>24</v>
      </c>
      <c r="F471" s="19">
        <v>1</v>
      </c>
      <c r="G471" s="20">
        <f>(VLOOKUP(C471,Planilha7!A25:F4125,4,0)*1.2203)</f>
        <v>565.04771200000005</v>
      </c>
      <c r="H471" s="21">
        <f t="shared" si="148"/>
        <v>565.04771200000005</v>
      </c>
      <c r="I471" s="20">
        <f>(VLOOKUP(C471,Planilha7!A465:F4565,5,0)*1.2203)</f>
        <v>61.600743999999992</v>
      </c>
      <c r="J471" s="21">
        <f t="shared" si="149"/>
        <v>61.600743999999992</v>
      </c>
      <c r="K471" s="20">
        <f t="shared" si="150"/>
        <v>626.64845600000001</v>
      </c>
      <c r="L471" s="22">
        <f t="shared" si="151"/>
        <v>626.64845600000001</v>
      </c>
    </row>
    <row r="472" spans="1:12" ht="16.5">
      <c r="A472" s="48" t="s">
        <v>64</v>
      </c>
      <c r="B472" s="23" t="s">
        <v>16</v>
      </c>
      <c r="C472" s="16" t="s">
        <v>59</v>
      </c>
      <c r="D472" s="17" t="s">
        <v>60</v>
      </c>
      <c r="E472" s="18" t="s">
        <v>24</v>
      </c>
      <c r="F472" s="19">
        <v>1</v>
      </c>
      <c r="G472" s="20">
        <f>(VLOOKUP(C472,Planilha7!A26:F4126,4,0)*1.2203)</f>
        <v>522.53246000000001</v>
      </c>
      <c r="H472" s="21">
        <f t="shared" si="148"/>
        <v>522.53246000000001</v>
      </c>
      <c r="I472" s="20">
        <f>(VLOOKUP(C472,Planilha7!A466:F4566,5,0)*1.2203)</f>
        <v>23.063669999999998</v>
      </c>
      <c r="J472" s="21">
        <f t="shared" si="149"/>
        <v>23.063669999999998</v>
      </c>
      <c r="K472" s="20">
        <f t="shared" si="150"/>
        <v>545.59613000000002</v>
      </c>
      <c r="L472" s="22">
        <f t="shared" si="151"/>
        <v>545.59613000000002</v>
      </c>
    </row>
    <row r="473" spans="1:12" ht="16.5">
      <c r="A473" s="48" t="s">
        <v>67</v>
      </c>
      <c r="B473" s="23" t="s">
        <v>16</v>
      </c>
      <c r="C473" s="16" t="s">
        <v>68</v>
      </c>
      <c r="D473" s="17" t="s">
        <v>69</v>
      </c>
      <c r="E473" s="18" t="s">
        <v>24</v>
      </c>
      <c r="F473" s="19">
        <v>1</v>
      </c>
      <c r="G473" s="20">
        <f>(VLOOKUP(C473,Planilha7!A27:F4127,4,0)*1.2203)</f>
        <v>395.01110999999997</v>
      </c>
      <c r="H473" s="21">
        <f t="shared" si="148"/>
        <v>395.01110999999997</v>
      </c>
      <c r="I473" s="20">
        <f>(VLOOKUP(C473,Planilha7!A467:F4567,5,0)*1.2203)</f>
        <v>76.866697000000002</v>
      </c>
      <c r="J473" s="21">
        <f t="shared" si="149"/>
        <v>76.866697000000002</v>
      </c>
      <c r="K473" s="20">
        <f t="shared" si="150"/>
        <v>471.87780699999996</v>
      </c>
      <c r="L473" s="22">
        <f t="shared" si="151"/>
        <v>471.87780699999996</v>
      </c>
    </row>
    <row r="474" spans="1:12" ht="16.5">
      <c r="A474" s="48" t="s">
        <v>70</v>
      </c>
      <c r="B474" s="23" t="s">
        <v>16</v>
      </c>
      <c r="C474" s="16" t="s">
        <v>77</v>
      </c>
      <c r="D474" s="17" t="s">
        <v>78</v>
      </c>
      <c r="E474" s="18" t="s">
        <v>24</v>
      </c>
      <c r="F474" s="19">
        <v>1</v>
      </c>
      <c r="G474" s="20">
        <f>(VLOOKUP(C474,Planilha7!A28:F4128,4,0)*1.2203)</f>
        <v>6353.3333109999994</v>
      </c>
      <c r="H474" s="21">
        <f t="shared" si="148"/>
        <v>6353.3333109999994</v>
      </c>
      <c r="I474" s="20">
        <f>(VLOOKUP(C474,Planilha7!A468:F4568,5,0)*1.2203)</f>
        <v>286.72168799999997</v>
      </c>
      <c r="J474" s="21">
        <f t="shared" si="149"/>
        <v>286.72168799999997</v>
      </c>
      <c r="K474" s="20">
        <f t="shared" si="150"/>
        <v>6640.054998999999</v>
      </c>
      <c r="L474" s="22">
        <f t="shared" si="151"/>
        <v>6640.054998999999</v>
      </c>
    </row>
    <row r="475" spans="1:12" ht="16.5">
      <c r="A475" s="48" t="s">
        <v>73</v>
      </c>
      <c r="B475" s="23" t="s">
        <v>16</v>
      </c>
      <c r="C475" s="16" t="s">
        <v>71</v>
      </c>
      <c r="D475" s="17" t="s">
        <v>72</v>
      </c>
      <c r="E475" s="18" t="s">
        <v>31</v>
      </c>
      <c r="F475" s="19">
        <v>4.42</v>
      </c>
      <c r="G475" s="20">
        <f>(VLOOKUP(C475,Planilha7!A29:F4129,4,0)*1.2203)</f>
        <v>269.18597699999998</v>
      </c>
      <c r="H475" s="21">
        <f t="shared" si="148"/>
        <v>1189.8020183399999</v>
      </c>
      <c r="I475" s="20">
        <f>(VLOOKUP(C475,Planilha7!A469:F4569,5,0)*1.2203)</f>
        <v>115.293944</v>
      </c>
      <c r="J475" s="21">
        <f t="shared" si="149"/>
        <v>509.59923247999996</v>
      </c>
      <c r="K475" s="20">
        <f t="shared" si="150"/>
        <v>384.47992099999999</v>
      </c>
      <c r="L475" s="22">
        <f t="shared" si="151"/>
        <v>1699.4012508199999</v>
      </c>
    </row>
    <row r="476" spans="1:12" ht="16.5">
      <c r="A476" s="48" t="s">
        <v>76</v>
      </c>
      <c r="B476" s="23" t="s">
        <v>16</v>
      </c>
      <c r="C476" s="16" t="s">
        <v>74</v>
      </c>
      <c r="D476" s="17" t="s">
        <v>75</v>
      </c>
      <c r="E476" s="18" t="s">
        <v>31</v>
      </c>
      <c r="F476" s="19">
        <v>139.75</v>
      </c>
      <c r="G476" s="20">
        <f>(VLOOKUP(C476,Planilha7!A30:F4130,4,0)*1.2203)</f>
        <v>235.542306</v>
      </c>
      <c r="H476" s="21">
        <f t="shared" si="148"/>
        <v>32917.037263500002</v>
      </c>
      <c r="I476" s="20">
        <f>(VLOOKUP(C476,Planilha7!A470:F4570,5,0)*1.2203)</f>
        <v>102.480794</v>
      </c>
      <c r="J476" s="21">
        <f t="shared" si="149"/>
        <v>14321.6909615</v>
      </c>
      <c r="K476" s="20">
        <f t="shared" si="150"/>
        <v>338.0231</v>
      </c>
      <c r="L476" s="22">
        <f t="shared" si="151"/>
        <v>47238.728224999999</v>
      </c>
    </row>
    <row r="477" spans="1:12" ht="33">
      <c r="A477" s="48" t="s">
        <v>79</v>
      </c>
      <c r="B477" s="23" t="s">
        <v>16</v>
      </c>
      <c r="C477" s="16" t="s">
        <v>185</v>
      </c>
      <c r="D477" s="17" t="s">
        <v>186</v>
      </c>
      <c r="E477" s="18" t="s">
        <v>31</v>
      </c>
      <c r="F477" s="19">
        <v>62.71</v>
      </c>
      <c r="G477" s="20">
        <f>(VLOOKUP(C477,Planilha7!A31:F4131,4,0)*1.2203)</f>
        <v>10.018663</v>
      </c>
      <c r="H477" s="21">
        <f t="shared" si="148"/>
        <v>628.27035673</v>
      </c>
      <c r="I477" s="20">
        <f>(VLOOKUP(C477,Planilha7!A471:F4571,5,0)*1.2203)</f>
        <v>5.6377860000000002</v>
      </c>
      <c r="J477" s="21">
        <f t="shared" si="149"/>
        <v>353.54556006000001</v>
      </c>
      <c r="K477" s="20">
        <f t="shared" si="150"/>
        <v>15.656449</v>
      </c>
      <c r="L477" s="22">
        <f t="shared" si="151"/>
        <v>981.81591679000007</v>
      </c>
    </row>
    <row r="478" spans="1:12" ht="16.5">
      <c r="A478" s="48" t="s">
        <v>82</v>
      </c>
      <c r="B478" s="23" t="s">
        <v>16</v>
      </c>
      <c r="C478" s="16" t="s">
        <v>80</v>
      </c>
      <c r="D478" s="17" t="s">
        <v>285</v>
      </c>
      <c r="E478" s="18" t="s">
        <v>19</v>
      </c>
      <c r="F478" s="19">
        <v>69.760000000000005</v>
      </c>
      <c r="G478" s="20">
        <f>(VLOOKUP(C478,Planilha7!A32:F4132,4,0)*1.2203)</f>
        <v>18.231282</v>
      </c>
      <c r="H478" s="21">
        <f t="shared" si="148"/>
        <v>1271.8142323200002</v>
      </c>
      <c r="I478" s="20">
        <f>(VLOOKUP(C478,Planilha7!A472:F4572,5,0)*1.2203)</f>
        <v>30.129207000000001</v>
      </c>
      <c r="J478" s="21">
        <f t="shared" si="149"/>
        <v>2101.8134803200001</v>
      </c>
      <c r="K478" s="20">
        <f t="shared" si="150"/>
        <v>48.360489000000001</v>
      </c>
      <c r="L478" s="22">
        <f t="shared" si="151"/>
        <v>3373.6277126400005</v>
      </c>
    </row>
    <row r="479" spans="1:12" ht="16.5">
      <c r="A479" s="48" t="s">
        <v>85</v>
      </c>
      <c r="B479" s="23" t="s">
        <v>16</v>
      </c>
      <c r="C479" s="16" t="s">
        <v>83</v>
      </c>
      <c r="D479" s="17" t="s">
        <v>84</v>
      </c>
      <c r="E479" s="18" t="s">
        <v>24</v>
      </c>
      <c r="F479" s="19">
        <v>4</v>
      </c>
      <c r="G479" s="20">
        <f>(VLOOKUP(C479,Planilha7!A33:F4133,4,0)*1.2203)</f>
        <v>2819.25909</v>
      </c>
      <c r="H479" s="21">
        <f t="shared" si="148"/>
        <v>11277.03636</v>
      </c>
      <c r="I479" s="20">
        <f>(VLOOKUP(C479,Planilha7!A473:F4573,5,0)*1.2203)</f>
        <v>266.45250499999997</v>
      </c>
      <c r="J479" s="21">
        <f t="shared" si="149"/>
        <v>1065.8100199999999</v>
      </c>
      <c r="K479" s="20">
        <f t="shared" si="150"/>
        <v>3085.7115949999998</v>
      </c>
      <c r="L479" s="22">
        <f t="shared" si="151"/>
        <v>12342.846379999999</v>
      </c>
    </row>
    <row r="480" spans="1:12" ht="16.5">
      <c r="A480" s="48" t="s">
        <v>187</v>
      </c>
      <c r="B480" s="23" t="s">
        <v>16</v>
      </c>
      <c r="C480" s="16" t="s">
        <v>210</v>
      </c>
      <c r="D480" s="17" t="s">
        <v>211</v>
      </c>
      <c r="E480" s="18" t="s">
        <v>24</v>
      </c>
      <c r="F480" s="19">
        <v>1</v>
      </c>
      <c r="G480" s="20">
        <f>(VLOOKUP(C480,Planilha7!A34:F4134,4,0)*1.2203)</f>
        <v>3063.0750299999995</v>
      </c>
      <c r="H480" s="21">
        <f t="shared" si="148"/>
        <v>3063.0750299999995</v>
      </c>
      <c r="I480" s="20">
        <f>(VLOOKUP(C480,Planilha7!A474:F4574,5,0)*1.2203)</f>
        <v>822.71405700000003</v>
      </c>
      <c r="J480" s="21">
        <f t="shared" si="149"/>
        <v>822.71405700000003</v>
      </c>
      <c r="K480" s="20">
        <f t="shared" si="150"/>
        <v>3885.7890869999997</v>
      </c>
      <c r="L480" s="22">
        <f t="shared" si="151"/>
        <v>3885.7890869999997</v>
      </c>
    </row>
    <row r="481" spans="1:12" ht="16.5">
      <c r="A481" s="48" t="s">
        <v>286</v>
      </c>
      <c r="B481" s="23" t="s">
        <v>21</v>
      </c>
      <c r="C481" s="16" t="s">
        <v>287</v>
      </c>
      <c r="D481" s="17" t="s">
        <v>288</v>
      </c>
      <c r="E481" s="18" t="s">
        <v>24</v>
      </c>
      <c r="F481" s="19">
        <v>1</v>
      </c>
      <c r="G481" s="20">
        <f>14653.9*1.2203</f>
        <v>17882.154169999998</v>
      </c>
      <c r="H481" s="21">
        <f t="shared" si="148"/>
        <v>17882.154169999998</v>
      </c>
      <c r="I481" s="20">
        <f>816.938*1.2203</f>
        <v>996.90944139999999</v>
      </c>
      <c r="J481" s="21">
        <f t="shared" si="149"/>
        <v>996.90944139999999</v>
      </c>
      <c r="K481" s="20">
        <f t="shared" si="150"/>
        <v>18879.063611399997</v>
      </c>
      <c r="L481" s="22">
        <f t="shared" si="151"/>
        <v>18879.063611399997</v>
      </c>
    </row>
    <row r="482" spans="1:12" ht="16.5">
      <c r="A482" s="48" t="s">
        <v>289</v>
      </c>
      <c r="B482" s="23" t="s">
        <v>16</v>
      </c>
      <c r="C482" s="16" t="s">
        <v>29</v>
      </c>
      <c r="D482" s="17" t="s">
        <v>30</v>
      </c>
      <c r="E482" s="18" t="s">
        <v>31</v>
      </c>
      <c r="F482" s="19">
        <v>22.7</v>
      </c>
      <c r="G482" s="20">
        <f>(VLOOKUP(C482,Planilha7!A36:F4136,4,0)*1.2203)</f>
        <v>128.87588299999999</v>
      </c>
      <c r="H482" s="21">
        <f t="shared" si="148"/>
        <v>2925.4825440999998</v>
      </c>
      <c r="I482" s="20">
        <f>(VLOOKUP(C482,Planilha7!A476:F4576,5,0)*1.2203)</f>
        <v>18.450935999999999</v>
      </c>
      <c r="J482" s="21">
        <f t="shared" si="149"/>
        <v>418.83624719999995</v>
      </c>
      <c r="K482" s="20">
        <f t="shared" si="150"/>
        <v>147.326819</v>
      </c>
      <c r="L482" s="22">
        <f t="shared" si="151"/>
        <v>3344.3187912999997</v>
      </c>
    </row>
    <row r="483" spans="1:12" ht="33">
      <c r="A483" s="48" t="s">
        <v>290</v>
      </c>
      <c r="B483" s="23" t="s">
        <v>16</v>
      </c>
      <c r="C483" s="16" t="s">
        <v>33</v>
      </c>
      <c r="D483" s="17" t="s">
        <v>34</v>
      </c>
      <c r="E483" s="18" t="s">
        <v>31</v>
      </c>
      <c r="F483" s="19">
        <v>17.7</v>
      </c>
      <c r="G483" s="20">
        <f>(VLOOKUP(C483,Planilha7!A37:F4137,4,0)*1.2203)</f>
        <v>5.0032299999999994</v>
      </c>
      <c r="H483" s="21">
        <f t="shared" si="148"/>
        <v>88.557170999999983</v>
      </c>
      <c r="I483" s="20">
        <f>(VLOOKUP(C483,Planilha7!A477:F4577,5,0)*1.2203)</f>
        <v>2.8188930000000001</v>
      </c>
      <c r="J483" s="21">
        <f t="shared" si="149"/>
        <v>49.894406099999998</v>
      </c>
      <c r="K483" s="20">
        <f t="shared" si="150"/>
        <v>7.8221229999999995</v>
      </c>
      <c r="L483" s="22">
        <f t="shared" si="151"/>
        <v>138.45157709999998</v>
      </c>
    </row>
    <row r="484" spans="1:12" ht="16.5">
      <c r="A484" s="24"/>
      <c r="B484" s="25"/>
      <c r="C484" s="25"/>
      <c r="D484" s="26"/>
      <c r="E484" s="26"/>
      <c r="F484" s="26"/>
      <c r="G484" s="26"/>
      <c r="H484" s="26"/>
      <c r="I484" s="20"/>
      <c r="J484" s="26"/>
      <c r="K484" s="26"/>
      <c r="L484" s="26"/>
    </row>
    <row r="485" spans="1:12" ht="16.5">
      <c r="A485" s="34" t="s">
        <v>88</v>
      </c>
      <c r="B485" s="35"/>
      <c r="C485" s="35"/>
      <c r="D485" s="36" t="s">
        <v>89</v>
      </c>
      <c r="E485" s="35"/>
      <c r="F485" s="37"/>
      <c r="G485" s="38"/>
      <c r="H485" s="39">
        <f>SUM(H486:H500)</f>
        <v>28736.961848800001</v>
      </c>
      <c r="I485" s="38"/>
      <c r="J485" s="39">
        <f>SUM(J486:J500)</f>
        <v>12856.34800985</v>
      </c>
      <c r="K485" s="39"/>
      <c r="L485" s="40">
        <f>SUM(L486:L500)</f>
        <v>41593.309858649998</v>
      </c>
    </row>
    <row r="486" spans="1:12" ht="16.5">
      <c r="A486" s="48" t="s">
        <v>90</v>
      </c>
      <c r="B486" s="23" t="s">
        <v>16</v>
      </c>
      <c r="C486" s="16" t="s">
        <v>91</v>
      </c>
      <c r="D486" s="17" t="s">
        <v>92</v>
      </c>
      <c r="E486" s="18" t="s">
        <v>24</v>
      </c>
      <c r="F486" s="19">
        <v>5</v>
      </c>
      <c r="G486" s="20">
        <f>(VLOOKUP(C486,Planilha7!A23:F4123,4,0)*1.2203)</f>
        <v>103.61567299999999</v>
      </c>
      <c r="H486" s="21">
        <f>F486*G486</f>
        <v>518.07836499999996</v>
      </c>
      <c r="I486" s="20">
        <f>(VLOOKUP(C486,Planilha7!A480:F4580,5,0)*1.2203)</f>
        <v>15.375779999999999</v>
      </c>
      <c r="J486" s="21">
        <f>F486*I486</f>
        <v>76.878899999999987</v>
      </c>
      <c r="K486" s="20">
        <f>G486+I486</f>
        <v>118.99145299999998</v>
      </c>
      <c r="L486" s="21">
        <f>F486*K486</f>
        <v>594.95726499999989</v>
      </c>
    </row>
    <row r="487" spans="1:12" ht="16.5">
      <c r="A487" s="48" t="s">
        <v>93</v>
      </c>
      <c r="B487" s="23" t="s">
        <v>16</v>
      </c>
      <c r="C487" s="16" t="s">
        <v>94</v>
      </c>
      <c r="D487" s="17" t="s">
        <v>95</v>
      </c>
      <c r="E487" s="18" t="s">
        <v>24</v>
      </c>
      <c r="F487" s="19">
        <v>4</v>
      </c>
      <c r="G487" s="20">
        <f>(VLOOKUP(C487,Planilha7!A24:F4124,4,0)*1.2203)</f>
        <v>91.961807999999991</v>
      </c>
      <c r="H487" s="21">
        <f t="shared" ref="H487:H500" si="152">F487*G487</f>
        <v>367.84723199999996</v>
      </c>
      <c r="I487" s="20">
        <f>(VLOOKUP(C487,Planilha7!A481:F4581,5,0)*1.2203)</f>
        <v>15.375779999999999</v>
      </c>
      <c r="J487" s="21">
        <f t="shared" ref="J487:J500" si="153">F487*I487</f>
        <v>61.503119999999996</v>
      </c>
      <c r="K487" s="20">
        <f t="shared" ref="K487:K500" si="154">G487+I487</f>
        <v>107.33758799999998</v>
      </c>
      <c r="L487" s="21">
        <f t="shared" ref="L487:L500" si="155">F487*K487</f>
        <v>429.35035199999993</v>
      </c>
    </row>
    <row r="488" spans="1:12" ht="16.5">
      <c r="A488" s="48" t="s">
        <v>96</v>
      </c>
      <c r="B488" s="23" t="s">
        <v>16</v>
      </c>
      <c r="C488" s="16" t="s">
        <v>97</v>
      </c>
      <c r="D488" s="17" t="s">
        <v>98</v>
      </c>
      <c r="E488" s="18" t="s">
        <v>24</v>
      </c>
      <c r="F488" s="19">
        <v>4</v>
      </c>
      <c r="G488" s="20">
        <f>(VLOOKUP(C488,Planilha7!A25:F4125,4,0)*1.2203)</f>
        <v>367.85943499999996</v>
      </c>
      <c r="H488" s="21">
        <f t="shared" si="152"/>
        <v>1471.4377399999998</v>
      </c>
      <c r="I488" s="20">
        <f>(VLOOKUP(C488,Planilha7!A482:F4582,5,0)*1.2203)</f>
        <v>15.375779999999999</v>
      </c>
      <c r="J488" s="21">
        <f t="shared" si="153"/>
        <v>61.503119999999996</v>
      </c>
      <c r="K488" s="20">
        <f t="shared" si="154"/>
        <v>383.23521499999998</v>
      </c>
      <c r="L488" s="21">
        <f t="shared" si="155"/>
        <v>1532.9408599999999</v>
      </c>
    </row>
    <row r="489" spans="1:12" ht="33">
      <c r="A489" s="48" t="s">
        <v>99</v>
      </c>
      <c r="B489" s="23" t="s">
        <v>16</v>
      </c>
      <c r="C489" s="16" t="s">
        <v>100</v>
      </c>
      <c r="D489" s="17" t="s">
        <v>101</v>
      </c>
      <c r="E489" s="18" t="s">
        <v>24</v>
      </c>
      <c r="F489" s="19">
        <v>1</v>
      </c>
      <c r="G489" s="20">
        <f>(VLOOKUP(C489,Planilha7!A26:F4126,4,0)*1.2203)</f>
        <v>926.90327100000002</v>
      </c>
      <c r="H489" s="21">
        <f t="shared" si="152"/>
        <v>926.90327100000002</v>
      </c>
      <c r="I489" s="20">
        <f>(VLOOKUP(C489,Planilha7!A483:F4583,5,0)*1.2203)</f>
        <v>16.413034999999997</v>
      </c>
      <c r="J489" s="21">
        <f t="shared" si="153"/>
        <v>16.413034999999997</v>
      </c>
      <c r="K489" s="20">
        <f t="shared" si="154"/>
        <v>943.31630600000005</v>
      </c>
      <c r="L489" s="21">
        <f t="shared" si="155"/>
        <v>943.31630600000005</v>
      </c>
    </row>
    <row r="490" spans="1:12" ht="33">
      <c r="A490" s="48" t="s">
        <v>102</v>
      </c>
      <c r="B490" s="23" t="s">
        <v>16</v>
      </c>
      <c r="C490" s="16" t="s">
        <v>103</v>
      </c>
      <c r="D490" s="17" t="s">
        <v>104</v>
      </c>
      <c r="E490" s="18" t="s">
        <v>24</v>
      </c>
      <c r="F490" s="19">
        <v>20</v>
      </c>
      <c r="G490" s="20">
        <f>(VLOOKUP(C490,Planilha7!A27:F4127,4,0)*1.2203)</f>
        <v>107.715881</v>
      </c>
      <c r="H490" s="21">
        <f t="shared" si="152"/>
        <v>2154.3176199999998</v>
      </c>
      <c r="I490" s="20">
        <f>(VLOOKUP(C490,Planilha7!A484:F4584,5,0)*1.2203)</f>
        <v>25.626300000000001</v>
      </c>
      <c r="J490" s="21">
        <f t="shared" si="153"/>
        <v>512.52600000000007</v>
      </c>
      <c r="K490" s="20">
        <f t="shared" si="154"/>
        <v>133.34218099999998</v>
      </c>
      <c r="L490" s="21">
        <f t="shared" si="155"/>
        <v>2666.8436199999996</v>
      </c>
    </row>
    <row r="491" spans="1:12" ht="16.5">
      <c r="A491" s="48" t="s">
        <v>105</v>
      </c>
      <c r="B491" s="23" t="s">
        <v>21</v>
      </c>
      <c r="C491" s="16" t="s">
        <v>8534</v>
      </c>
      <c r="D491" s="17" t="s">
        <v>8535</v>
      </c>
      <c r="E491" s="18" t="s">
        <v>24</v>
      </c>
      <c r="F491" s="19">
        <v>1</v>
      </c>
      <c r="G491" s="20">
        <f>1232.17*1.2203</f>
        <v>1503.6170509999999</v>
      </c>
      <c r="H491" s="21">
        <f t="shared" si="152"/>
        <v>1503.6170509999999</v>
      </c>
      <c r="I491" s="20">
        <f>108.6*1.2203</f>
        <v>132.52457999999999</v>
      </c>
      <c r="J491" s="21">
        <f t="shared" si="153"/>
        <v>132.52457999999999</v>
      </c>
      <c r="K491" s="20">
        <f t="shared" si="154"/>
        <v>1636.141631</v>
      </c>
      <c r="L491" s="21">
        <f t="shared" si="155"/>
        <v>1636.141631</v>
      </c>
    </row>
    <row r="492" spans="1:12" ht="16.5">
      <c r="A492" s="48" t="s">
        <v>106</v>
      </c>
      <c r="B492" s="23" t="s">
        <v>16</v>
      </c>
      <c r="C492" s="16" t="s">
        <v>107</v>
      </c>
      <c r="D492" s="17" t="s">
        <v>108</v>
      </c>
      <c r="E492" s="18" t="s">
        <v>31</v>
      </c>
      <c r="F492" s="19">
        <v>105</v>
      </c>
      <c r="G492" s="20">
        <f>(VLOOKUP(C492,Planilha7!A29:F4129,4,0)*1.2203)</f>
        <v>11.629458999999999</v>
      </c>
      <c r="H492" s="21">
        <f t="shared" si="152"/>
        <v>1221.0931949999999</v>
      </c>
      <c r="I492" s="20">
        <f>(VLOOKUP(C492,Planilha7!A486:F4586,5,0)*1.2203)</f>
        <v>30.739357000000002</v>
      </c>
      <c r="J492" s="21">
        <f t="shared" si="153"/>
        <v>3227.6324850000001</v>
      </c>
      <c r="K492" s="20">
        <f t="shared" si="154"/>
        <v>42.368816000000002</v>
      </c>
      <c r="L492" s="21">
        <f t="shared" si="155"/>
        <v>4448.7256800000005</v>
      </c>
    </row>
    <row r="493" spans="1:12" ht="16.5">
      <c r="A493" s="48" t="s">
        <v>109</v>
      </c>
      <c r="B493" s="23" t="s">
        <v>16</v>
      </c>
      <c r="C493" s="16" t="s">
        <v>188</v>
      </c>
      <c r="D493" s="17" t="s">
        <v>189</v>
      </c>
      <c r="E493" s="18" t="s">
        <v>112</v>
      </c>
      <c r="F493" s="19">
        <v>63</v>
      </c>
      <c r="G493" s="20">
        <f>(VLOOKUP(C493,Planilha7!A30:F4130,4,0)*1.2203)</f>
        <v>237.06768099999999</v>
      </c>
      <c r="H493" s="21">
        <f t="shared" si="152"/>
        <v>14935.263902999999</v>
      </c>
      <c r="I493" s="20">
        <f>(VLOOKUP(C493,Planilha7!A487:F4587,5,0)*1.2203)</f>
        <v>25.626300000000001</v>
      </c>
      <c r="J493" s="21">
        <f t="shared" si="153"/>
        <v>1614.4569000000001</v>
      </c>
      <c r="K493" s="20">
        <f t="shared" si="154"/>
        <v>262.69398100000001</v>
      </c>
      <c r="L493" s="21">
        <f t="shared" si="155"/>
        <v>16549.720803</v>
      </c>
    </row>
    <row r="494" spans="1:12" ht="16.5">
      <c r="A494" s="48" t="s">
        <v>113</v>
      </c>
      <c r="B494" s="23" t="s">
        <v>16</v>
      </c>
      <c r="C494" s="16" t="s">
        <v>114</v>
      </c>
      <c r="D494" s="17" t="s">
        <v>115</v>
      </c>
      <c r="E494" s="18" t="s">
        <v>31</v>
      </c>
      <c r="F494" s="19">
        <v>210</v>
      </c>
      <c r="G494" s="20">
        <f>(VLOOKUP(C494,Planilha7!A31:F4131,4,0)*1.2203)</f>
        <v>3.0995619999999997</v>
      </c>
      <c r="H494" s="21">
        <f t="shared" si="152"/>
        <v>650.90801999999996</v>
      </c>
      <c r="I494" s="20">
        <f>(VLOOKUP(C494,Planilha7!A488:F4588,5,0)*1.2203)</f>
        <v>2.0501039999999997</v>
      </c>
      <c r="J494" s="21">
        <f t="shared" si="153"/>
        <v>430.52183999999994</v>
      </c>
      <c r="K494" s="20">
        <f t="shared" si="154"/>
        <v>5.1496659999999999</v>
      </c>
      <c r="L494" s="21">
        <f t="shared" si="155"/>
        <v>1081.42986</v>
      </c>
    </row>
    <row r="495" spans="1:12" ht="16.5">
      <c r="A495" s="48" t="s">
        <v>116</v>
      </c>
      <c r="B495" s="23" t="s">
        <v>16</v>
      </c>
      <c r="C495" s="16" t="s">
        <v>117</v>
      </c>
      <c r="D495" s="17" t="s">
        <v>118</v>
      </c>
      <c r="E495" s="18" t="s">
        <v>112</v>
      </c>
      <c r="F495" s="19">
        <v>21</v>
      </c>
      <c r="G495" s="20">
        <f>(VLOOKUP(C495,Planilha7!A32:F4132,4,0)*1.2203)</f>
        <v>13.716172</v>
      </c>
      <c r="H495" s="21">
        <f t="shared" si="152"/>
        <v>288.03961200000003</v>
      </c>
      <c r="I495" s="20">
        <f>(VLOOKUP(C495,Planilha7!A489:F4589,5,0)*1.2203)</f>
        <v>15.375779999999999</v>
      </c>
      <c r="J495" s="21">
        <f t="shared" si="153"/>
        <v>322.89137999999997</v>
      </c>
      <c r="K495" s="20">
        <f t="shared" si="154"/>
        <v>29.091951999999999</v>
      </c>
      <c r="L495" s="21">
        <f t="shared" si="155"/>
        <v>610.93099199999995</v>
      </c>
    </row>
    <row r="496" spans="1:12" ht="16.5">
      <c r="A496" s="48" t="s">
        <v>119</v>
      </c>
      <c r="B496" s="23" t="s">
        <v>16</v>
      </c>
      <c r="C496" s="16" t="s">
        <v>120</v>
      </c>
      <c r="D496" s="17" t="s">
        <v>121</v>
      </c>
      <c r="E496" s="18" t="s">
        <v>24</v>
      </c>
      <c r="F496" s="19">
        <v>7</v>
      </c>
      <c r="G496" s="20">
        <f>(VLOOKUP(C496,Planilha7!A33:F4133,4,0)*1.2203)</f>
        <v>14.765629999999998</v>
      </c>
      <c r="H496" s="21">
        <f t="shared" si="152"/>
        <v>103.35940999999998</v>
      </c>
      <c r="I496" s="20">
        <f>(VLOOKUP(C496,Planilha7!A490:F4590,5,0)*1.2203)</f>
        <v>10.25052</v>
      </c>
      <c r="J496" s="21">
        <f t="shared" si="153"/>
        <v>71.753640000000004</v>
      </c>
      <c r="K496" s="20">
        <f t="shared" si="154"/>
        <v>25.016149999999996</v>
      </c>
      <c r="L496" s="21">
        <f t="shared" si="155"/>
        <v>175.11304999999999</v>
      </c>
    </row>
    <row r="497" spans="1:12" ht="16.5">
      <c r="A497" s="67" t="s">
        <v>122</v>
      </c>
      <c r="B497" s="61" t="s">
        <v>16</v>
      </c>
      <c r="C497" s="41" t="s">
        <v>123</v>
      </c>
      <c r="D497" s="17" t="s">
        <v>124</v>
      </c>
      <c r="E497" s="18" t="s">
        <v>31</v>
      </c>
      <c r="F497" s="42">
        <v>444</v>
      </c>
      <c r="G497" s="20">
        <f>(VLOOKUP(C497,Planilha7!A34:F4134,4,0)*1.2203)</f>
        <v>6.7970709999999999</v>
      </c>
      <c r="H497" s="21">
        <f t="shared" si="152"/>
        <v>3017.8995239999999</v>
      </c>
      <c r="I497" s="20">
        <f>(VLOOKUP(C497,Planilha7!A491:F4591,5,0)*1.2203)</f>
        <v>6.1503119999999996</v>
      </c>
      <c r="J497" s="21">
        <f t="shared" si="153"/>
        <v>2730.7385279999999</v>
      </c>
      <c r="K497" s="20">
        <f t="shared" si="154"/>
        <v>12.947382999999999</v>
      </c>
      <c r="L497" s="21">
        <f t="shared" si="155"/>
        <v>5748.6380519999993</v>
      </c>
    </row>
    <row r="498" spans="1:12" ht="16.5">
      <c r="A498" s="48" t="s">
        <v>125</v>
      </c>
      <c r="B498" s="23" t="s">
        <v>16</v>
      </c>
      <c r="C498" s="16" t="s">
        <v>126</v>
      </c>
      <c r="D498" s="17" t="s">
        <v>127</v>
      </c>
      <c r="E498" s="18" t="s">
        <v>31</v>
      </c>
      <c r="F498" s="19">
        <v>4.6500000000000004</v>
      </c>
      <c r="G498" s="20">
        <f>(VLOOKUP(C498,Planilha7!A35:F4135,4,0)*1.2203)</f>
        <v>12.068766999999999</v>
      </c>
      <c r="H498" s="21">
        <f t="shared" si="152"/>
        <v>56.119766550000001</v>
      </c>
      <c r="I498" s="20">
        <f>(VLOOKUP(C498,Planilha7!A492:F4592,5,0)*1.2203)</f>
        <v>30.739357000000002</v>
      </c>
      <c r="J498" s="21">
        <f t="shared" si="153"/>
        <v>142.93801005000003</v>
      </c>
      <c r="K498" s="20">
        <f t="shared" si="154"/>
        <v>42.808123999999999</v>
      </c>
      <c r="L498" s="21">
        <f t="shared" si="155"/>
        <v>199.05777660000001</v>
      </c>
    </row>
    <row r="499" spans="1:12" ht="16.5">
      <c r="A499" s="48" t="s">
        <v>128</v>
      </c>
      <c r="B499" s="23" t="s">
        <v>16</v>
      </c>
      <c r="C499" s="16" t="s">
        <v>129</v>
      </c>
      <c r="D499" s="17" t="s">
        <v>130</v>
      </c>
      <c r="E499" s="18" t="s">
        <v>31</v>
      </c>
      <c r="F499" s="19">
        <v>91.99</v>
      </c>
      <c r="G499" s="20">
        <f>(VLOOKUP(C499,Planilha7!A36:F4136,4,0)*1.2203)</f>
        <v>14.948675</v>
      </c>
      <c r="H499" s="21">
        <f t="shared" si="152"/>
        <v>1375.1286132499999</v>
      </c>
      <c r="I499" s="20">
        <f>(VLOOKUP(C499,Planilha7!A493:F4593,5,0)*1.2203)</f>
        <v>35.876819999999995</v>
      </c>
      <c r="J499" s="21">
        <f t="shared" si="153"/>
        <v>3300.3086717999995</v>
      </c>
      <c r="K499" s="20">
        <f t="shared" si="154"/>
        <v>50.825494999999997</v>
      </c>
      <c r="L499" s="21">
        <f t="shared" si="155"/>
        <v>4675.4372850499994</v>
      </c>
    </row>
    <row r="500" spans="1:12" ht="16.5">
      <c r="A500" s="48" t="s">
        <v>131</v>
      </c>
      <c r="B500" s="23" t="s">
        <v>16</v>
      </c>
      <c r="C500" s="16" t="s">
        <v>132</v>
      </c>
      <c r="D500" s="17" t="s">
        <v>133</v>
      </c>
      <c r="E500" s="18" t="s">
        <v>112</v>
      </c>
      <c r="F500" s="19">
        <v>6</v>
      </c>
      <c r="G500" s="20">
        <f>(VLOOKUP(C500,Planilha7!A37:F4137,4,0)*1.2203)</f>
        <v>24.491420999999999</v>
      </c>
      <c r="H500" s="21">
        <f t="shared" si="152"/>
        <v>146.94852599999999</v>
      </c>
      <c r="I500" s="20">
        <f>(VLOOKUP(C500,Planilha7!A494:F4594,5,0)*1.2203)</f>
        <v>25.626300000000001</v>
      </c>
      <c r="J500" s="21">
        <f t="shared" si="153"/>
        <v>153.7578</v>
      </c>
      <c r="K500" s="20">
        <f t="shared" si="154"/>
        <v>50.117721000000003</v>
      </c>
      <c r="L500" s="21">
        <f t="shared" si="155"/>
        <v>300.70632599999999</v>
      </c>
    </row>
    <row r="501" spans="1:12" ht="16.5">
      <c r="A501" s="24"/>
      <c r="B501" s="25"/>
      <c r="C501" s="25"/>
      <c r="D501" s="26"/>
      <c r="E501" s="26"/>
      <c r="F501" s="26"/>
      <c r="G501" s="26"/>
      <c r="H501" s="26"/>
      <c r="I501" s="20"/>
      <c r="J501" s="26"/>
      <c r="K501" s="26"/>
      <c r="L501" s="26"/>
    </row>
    <row r="502" spans="1:12" ht="16.5">
      <c r="A502" s="34" t="s">
        <v>134</v>
      </c>
      <c r="B502" s="35"/>
      <c r="C502" s="35"/>
      <c r="D502" s="36" t="s">
        <v>135</v>
      </c>
      <c r="E502" s="35"/>
      <c r="F502" s="37"/>
      <c r="G502" s="38"/>
      <c r="H502" s="39">
        <f>SUM(H503:H506)</f>
        <v>9678.7728409999982</v>
      </c>
      <c r="I502" s="38"/>
      <c r="J502" s="39">
        <f>SUM(J503:J506)</f>
        <v>1432.619997</v>
      </c>
      <c r="K502" s="39"/>
      <c r="L502" s="40">
        <f>SUM(L503:L506)</f>
        <v>11111.392837999998</v>
      </c>
    </row>
    <row r="503" spans="1:12" ht="16.5">
      <c r="A503" s="48" t="s">
        <v>136</v>
      </c>
      <c r="B503" s="23" t="s">
        <v>16</v>
      </c>
      <c r="C503" s="16" t="s">
        <v>137</v>
      </c>
      <c r="D503" s="17" t="s">
        <v>138</v>
      </c>
      <c r="E503" s="18" t="s">
        <v>24</v>
      </c>
      <c r="F503" s="19">
        <v>4</v>
      </c>
      <c r="G503" s="20">
        <f>(VLOOKUP(C503,Planilha7!A23:F4123,4,0)*1.2203)</f>
        <v>261.339448</v>
      </c>
      <c r="H503" s="21">
        <f>F503*G503</f>
        <v>1045.357792</v>
      </c>
      <c r="I503" s="20">
        <f>(VLOOKUP(C503,Planilha7!A497:F4597,5,0)*1.2203)</f>
        <v>21.562701000000001</v>
      </c>
      <c r="J503" s="21">
        <f>F503*I503</f>
        <v>86.250804000000002</v>
      </c>
      <c r="K503" s="20">
        <f>G503+I503</f>
        <v>282.90214900000001</v>
      </c>
      <c r="L503" s="21">
        <f>F503*K503</f>
        <v>1131.608596</v>
      </c>
    </row>
    <row r="504" spans="1:12" ht="16.5">
      <c r="A504" s="48" t="s">
        <v>139</v>
      </c>
      <c r="B504" s="23" t="s">
        <v>16</v>
      </c>
      <c r="C504" s="16" t="s">
        <v>140</v>
      </c>
      <c r="D504" s="17" t="s">
        <v>141</v>
      </c>
      <c r="E504" s="18" t="s">
        <v>24</v>
      </c>
      <c r="F504" s="19">
        <v>3</v>
      </c>
      <c r="G504" s="20">
        <f>(VLOOKUP(C504,Planilha7!A24:F4124,4,0)*1.2203)</f>
        <v>196.419488</v>
      </c>
      <c r="H504" s="21">
        <f t="shared" ref="H504:H506" si="156">F504*G504</f>
        <v>589.258464</v>
      </c>
      <c r="I504" s="20">
        <f>(VLOOKUP(C504,Planilha7!A498:F4598,5,0)*1.2203)</f>
        <v>21.562701000000001</v>
      </c>
      <c r="J504" s="21">
        <f t="shared" ref="J504:J506" si="157">F504*I504</f>
        <v>64.688102999999998</v>
      </c>
      <c r="K504" s="20">
        <f t="shared" ref="K504:K506" si="158">G504+I504</f>
        <v>217.98218900000001</v>
      </c>
      <c r="L504" s="21">
        <f t="shared" ref="L504:L506" si="159">F504*K504</f>
        <v>653.94656699999996</v>
      </c>
    </row>
    <row r="505" spans="1:12" ht="50.25" customHeight="1">
      <c r="A505" s="49" t="s">
        <v>142</v>
      </c>
      <c r="B505" s="61" t="s">
        <v>16</v>
      </c>
      <c r="C505" s="41" t="s">
        <v>151</v>
      </c>
      <c r="D505" s="17" t="s">
        <v>152</v>
      </c>
      <c r="E505" s="18" t="s">
        <v>24</v>
      </c>
      <c r="F505" s="42">
        <v>30</v>
      </c>
      <c r="G505" s="20">
        <f>(VLOOKUP(C505,Planilha7!A25:F4125,4,0)*1.2203)</f>
        <v>7.4560329999999997</v>
      </c>
      <c r="H505" s="21">
        <f t="shared" si="156"/>
        <v>223.68098999999998</v>
      </c>
      <c r="I505" s="20">
        <f>(VLOOKUP(C505,Planilha7!A499:F4599,5,0)*1.2203)</f>
        <v>6.5774169999999996</v>
      </c>
      <c r="J505" s="21">
        <f t="shared" si="157"/>
        <v>197.32250999999999</v>
      </c>
      <c r="K505" s="20">
        <f t="shared" si="158"/>
        <v>14.033449999999998</v>
      </c>
      <c r="L505" s="21">
        <f t="shared" si="159"/>
        <v>421.00349999999997</v>
      </c>
    </row>
    <row r="506" spans="1:12" ht="33">
      <c r="A506" s="48" t="s">
        <v>146</v>
      </c>
      <c r="B506" s="23" t="s">
        <v>16</v>
      </c>
      <c r="C506" s="16" t="s">
        <v>154</v>
      </c>
      <c r="D506" s="17" t="s">
        <v>155</v>
      </c>
      <c r="E506" s="18" t="s">
        <v>112</v>
      </c>
      <c r="F506" s="19">
        <v>5</v>
      </c>
      <c r="G506" s="20">
        <f>(VLOOKUP(C506,Planilha7!A26:F4126,4,0)*1.2203)</f>
        <v>1564.0951189999998</v>
      </c>
      <c r="H506" s="21">
        <f t="shared" si="156"/>
        <v>7820.475594999999</v>
      </c>
      <c r="I506" s="20">
        <f>(VLOOKUP(C506,Planilha7!A500:F4600,5,0)*1.2203)</f>
        <v>216.87171599999999</v>
      </c>
      <c r="J506" s="21">
        <f t="shared" si="157"/>
        <v>1084.3585800000001</v>
      </c>
      <c r="K506" s="20">
        <f t="shared" si="158"/>
        <v>1780.9668349999997</v>
      </c>
      <c r="L506" s="21">
        <f t="shared" si="159"/>
        <v>8904.8341749999981</v>
      </c>
    </row>
    <row r="507" spans="1:12" ht="16.5">
      <c r="A507" s="24"/>
      <c r="B507" s="25"/>
      <c r="C507" s="25"/>
      <c r="D507" s="26"/>
      <c r="E507" s="26"/>
      <c r="F507" s="26"/>
      <c r="G507" s="26"/>
      <c r="H507" s="26"/>
      <c r="I507" s="20"/>
      <c r="J507" s="26"/>
      <c r="K507" s="26"/>
      <c r="L507" s="26"/>
    </row>
    <row r="508" spans="1:12" ht="16.5">
      <c r="A508" s="27" t="s">
        <v>156</v>
      </c>
      <c r="B508" s="28"/>
      <c r="C508" s="28"/>
      <c r="D508" s="29" t="s">
        <v>157</v>
      </c>
      <c r="E508" s="28"/>
      <c r="F508" s="30"/>
      <c r="G508" s="31"/>
      <c r="H508" s="32">
        <f>SUM(H509:H513)</f>
        <v>714.82752924800002</v>
      </c>
      <c r="I508" s="31"/>
      <c r="J508" s="32">
        <f>SUM(J509:J513)</f>
        <v>3694.807967228362</v>
      </c>
      <c r="K508" s="32"/>
      <c r="L508" s="33">
        <f>SUM(L509:L513)</f>
        <v>4409.6354964763623</v>
      </c>
    </row>
    <row r="509" spans="1:12" ht="16.5">
      <c r="A509" s="48" t="s">
        <v>158</v>
      </c>
      <c r="B509" s="23" t="s">
        <v>16</v>
      </c>
      <c r="C509" s="16" t="s">
        <v>159</v>
      </c>
      <c r="D509" s="17" t="s">
        <v>160</v>
      </c>
      <c r="E509" s="18" t="s">
        <v>44</v>
      </c>
      <c r="F509" s="19">
        <v>12.374136340028301</v>
      </c>
      <c r="G509" s="20">
        <f>(VLOOKUP(C509,Planilha7!A23:F4123,4,0)*1.2203)</f>
        <v>0</v>
      </c>
      <c r="H509" s="21">
        <f>F509*G509</f>
        <v>0</v>
      </c>
      <c r="I509" s="20">
        <f>(VLOOKUP(C509,Planilha7!A503:F4603,5,0)*1.2203)</f>
        <v>19.073288999999999</v>
      </c>
      <c r="J509" s="21">
        <f>F509*I509</f>
        <v>236.01547853876204</v>
      </c>
      <c r="K509" s="20">
        <f>G509+I509</f>
        <v>19.073288999999999</v>
      </c>
      <c r="L509" s="22">
        <f>F509*K509</f>
        <v>236.01547853876204</v>
      </c>
    </row>
    <row r="510" spans="1:12" ht="16.5">
      <c r="A510" s="48" t="s">
        <v>161</v>
      </c>
      <c r="B510" s="23" t="s">
        <v>16</v>
      </c>
      <c r="C510" s="16" t="s">
        <v>192</v>
      </c>
      <c r="D510" s="17" t="s">
        <v>193</v>
      </c>
      <c r="E510" s="18" t="s">
        <v>44</v>
      </c>
      <c r="F510" s="19">
        <v>1.1664000000000001</v>
      </c>
      <c r="G510" s="20">
        <f>(VLOOKUP(C510,Planilha7!A24:F4124,4,0)*1.2203)</f>
        <v>311.969695</v>
      </c>
      <c r="H510" s="21">
        <f t="shared" ref="H510:H513" si="160">F510*G510</f>
        <v>363.88145224800002</v>
      </c>
      <c r="I510" s="20">
        <f>(VLOOKUP(C510,Planilha7!A504:F4604,5,0)*1.2203)</f>
        <v>51.106164</v>
      </c>
      <c r="J510" s="21">
        <f t="shared" ref="J510:J513" si="161">F510*I510</f>
        <v>59.610229689600004</v>
      </c>
      <c r="K510" s="20">
        <f t="shared" ref="K510:K513" si="162">G510+I510</f>
        <v>363.07585899999998</v>
      </c>
      <c r="L510" s="22">
        <f t="shared" ref="L510:L513" si="163">F510*K510</f>
        <v>423.49168193759999</v>
      </c>
    </row>
    <row r="511" spans="1:12" ht="16.5">
      <c r="A511" s="48" t="s">
        <v>164</v>
      </c>
      <c r="B511" s="23" t="s">
        <v>21</v>
      </c>
      <c r="C511" s="16" t="s">
        <v>194</v>
      </c>
      <c r="D511" s="17" t="s">
        <v>195</v>
      </c>
      <c r="E511" s="18" t="s">
        <v>24</v>
      </c>
      <c r="F511" s="19">
        <v>5</v>
      </c>
      <c r="G511" s="20">
        <f>41.97*1.2203</f>
        <v>51.215990999999995</v>
      </c>
      <c r="H511" s="21">
        <f t="shared" si="160"/>
        <v>256.07995499999998</v>
      </c>
      <c r="I511" s="20">
        <f>1.29*1.2203</f>
        <v>1.574187</v>
      </c>
      <c r="J511" s="21">
        <f t="shared" si="161"/>
        <v>7.8709350000000002</v>
      </c>
      <c r="K511" s="20">
        <f t="shared" si="162"/>
        <v>52.790177999999997</v>
      </c>
      <c r="L511" s="22">
        <f t="shared" si="163"/>
        <v>263.95088999999996</v>
      </c>
    </row>
    <row r="512" spans="1:12" ht="16.5">
      <c r="A512" s="48" t="s">
        <v>167</v>
      </c>
      <c r="B512" s="23" t="s">
        <v>21</v>
      </c>
      <c r="C512" s="16" t="s">
        <v>196</v>
      </c>
      <c r="D512" s="17" t="s">
        <v>197</v>
      </c>
      <c r="E512" s="18" t="s">
        <v>24</v>
      </c>
      <c r="F512" s="19">
        <v>2</v>
      </c>
      <c r="G512" s="20">
        <f>38.87*1.2203</f>
        <v>47.433060999999995</v>
      </c>
      <c r="H512" s="21">
        <f t="shared" si="160"/>
        <v>94.86612199999999</v>
      </c>
      <c r="I512" s="20">
        <f>1.29*1.2203</f>
        <v>1.574187</v>
      </c>
      <c r="J512" s="21">
        <f t="shared" si="161"/>
        <v>3.148374</v>
      </c>
      <c r="K512" s="20">
        <f t="shared" si="162"/>
        <v>49.007247999999997</v>
      </c>
      <c r="L512" s="22">
        <f t="shared" si="163"/>
        <v>98.014495999999994</v>
      </c>
    </row>
    <row r="513" spans="1:13" ht="34.5" customHeight="1">
      <c r="A513" s="49" t="s">
        <v>170</v>
      </c>
      <c r="B513" s="68" t="s">
        <v>21</v>
      </c>
      <c r="C513" s="16" t="s">
        <v>320</v>
      </c>
      <c r="D513" s="17" t="s">
        <v>321</v>
      </c>
      <c r="E513" s="18" t="s">
        <v>24</v>
      </c>
      <c r="F513" s="19">
        <v>15</v>
      </c>
      <c r="G513" s="20">
        <f>0*1.2203</f>
        <v>0</v>
      </c>
      <c r="H513" s="21">
        <f t="shared" si="160"/>
        <v>0</v>
      </c>
      <c r="I513" s="20">
        <f>185.1*1.2203</f>
        <v>225.87752999999998</v>
      </c>
      <c r="J513" s="21">
        <f t="shared" si="161"/>
        <v>3388.1629499999999</v>
      </c>
      <c r="K513" s="20">
        <f t="shared" si="162"/>
        <v>225.87752999999998</v>
      </c>
      <c r="L513" s="22">
        <f t="shared" si="163"/>
        <v>3388.1629499999999</v>
      </c>
    </row>
    <row r="514" spans="1:13" ht="17.25" thickBot="1">
      <c r="A514" s="43"/>
      <c r="B514" s="44"/>
      <c r="C514" s="44"/>
      <c r="D514" s="45"/>
      <c r="E514" s="45"/>
      <c r="F514" s="46"/>
      <c r="G514" s="47"/>
      <c r="H514" s="47"/>
      <c r="I514" s="20"/>
      <c r="J514" s="47"/>
      <c r="K514" s="47"/>
      <c r="L514" s="47"/>
    </row>
    <row r="515" spans="1:13" ht="18">
      <c r="A515" s="197" t="s">
        <v>171</v>
      </c>
      <c r="B515" s="197"/>
      <c r="C515" s="197"/>
      <c r="D515" s="197"/>
      <c r="E515" s="197"/>
      <c r="F515" s="197"/>
      <c r="G515" s="188">
        <f>ROUND(H456+H467+H508,2)</f>
        <v>125489.71</v>
      </c>
      <c r="H515" s="188"/>
      <c r="I515" s="188">
        <f>ROUND(J456+J467+J508,2)</f>
        <v>41413.519999999997</v>
      </c>
      <c r="J515" s="188"/>
      <c r="K515" s="198">
        <f>SUM(L456+L467+L508)</f>
        <v>166903.22981514636</v>
      </c>
      <c r="L515" s="198"/>
      <c r="M515" s="168">
        <f>I515+G515</f>
        <v>166903.23000000001</v>
      </c>
    </row>
    <row r="516" spans="1:13">
      <c r="A516" s="205"/>
      <c r="B516" s="205"/>
      <c r="C516" s="205"/>
      <c r="D516" s="205"/>
      <c r="E516" s="205"/>
      <c r="F516" s="205"/>
      <c r="G516" s="205"/>
      <c r="H516" s="205"/>
      <c r="I516" s="205" t="e">
        <f>VLOOKUP(C516,Planilha7!A510:F4610,5,0)</f>
        <v>#N/A</v>
      </c>
      <c r="J516" s="205"/>
      <c r="K516" s="205"/>
      <c r="L516" s="205"/>
      <c r="M516" s="167">
        <f>M515-K515</f>
        <v>1.8485364853404462E-4</v>
      </c>
    </row>
    <row r="517" spans="1:13" ht="15.75">
      <c r="A517" s="203" t="s">
        <v>291</v>
      </c>
      <c r="B517" s="203"/>
      <c r="C517" s="203"/>
      <c r="D517" s="203"/>
      <c r="E517" s="203"/>
      <c r="F517" s="203"/>
      <c r="G517" s="203"/>
      <c r="H517" s="203"/>
      <c r="I517" s="203" t="e">
        <f>VLOOKUP(C517,Planilha7!A511:F4611,5,0)</f>
        <v>#N/A</v>
      </c>
      <c r="J517" s="203"/>
      <c r="K517" s="203"/>
      <c r="L517" s="203"/>
    </row>
    <row r="518" spans="1:13" ht="16.5">
      <c r="A518" s="27" t="s">
        <v>13</v>
      </c>
      <c r="B518" s="28"/>
      <c r="C518" s="28"/>
      <c r="D518" s="29" t="s">
        <v>14</v>
      </c>
      <c r="E518" s="28"/>
      <c r="F518" s="30"/>
      <c r="G518" s="31"/>
      <c r="H518" s="32">
        <f>H519</f>
        <v>5219.2792337999999</v>
      </c>
      <c r="I518" s="31"/>
      <c r="J518" s="32">
        <f>J519</f>
        <v>5011.3816039999992</v>
      </c>
      <c r="K518" s="32"/>
      <c r="L518" s="33">
        <f>L519</f>
        <v>10230.660837800002</v>
      </c>
    </row>
    <row r="519" spans="1:13" ht="16.5">
      <c r="A519" s="34" t="s">
        <v>15</v>
      </c>
      <c r="B519" s="35"/>
      <c r="C519" s="35"/>
      <c r="D519" s="36" t="s">
        <v>173</v>
      </c>
      <c r="E519" s="35"/>
      <c r="F519" s="37"/>
      <c r="G519" s="38"/>
      <c r="H519" s="39">
        <f>SUM(H520:H528)</f>
        <v>5219.2792337999999</v>
      </c>
      <c r="I519" s="38"/>
      <c r="J519" s="39">
        <f>SUM(J520:J528)</f>
        <v>5011.3816039999992</v>
      </c>
      <c r="K519" s="39"/>
      <c r="L519" s="40">
        <f>SUM(L520:L528)</f>
        <v>10230.660837800002</v>
      </c>
    </row>
    <row r="520" spans="1:13" ht="16.5">
      <c r="A520" s="48" t="s">
        <v>174</v>
      </c>
      <c r="B520" s="23" t="s">
        <v>16</v>
      </c>
      <c r="C520" s="16" t="s">
        <v>17</v>
      </c>
      <c r="D520" s="17" t="s">
        <v>18</v>
      </c>
      <c r="E520" s="18" t="s">
        <v>19</v>
      </c>
      <c r="F520" s="19">
        <v>6</v>
      </c>
      <c r="G520" s="20">
        <f>(VLOOKUP(C520,Planilha7!A23:F4123,4,0)*1.2203)</f>
        <v>691.81247599999995</v>
      </c>
      <c r="H520" s="21">
        <f>F520*G520</f>
        <v>4150.8748559999995</v>
      </c>
      <c r="I520" s="20">
        <f>(VLOOKUP(C520,Planilha7!A132:F4232,5,0)*1.2203)</f>
        <v>93.853272999999987</v>
      </c>
      <c r="J520" s="21">
        <f>I520*F520</f>
        <v>563.1196379999999</v>
      </c>
      <c r="K520" s="20">
        <f>G520+I520</f>
        <v>785.66574899999989</v>
      </c>
      <c r="L520" s="21">
        <f>F520*K520</f>
        <v>4713.9944939999996</v>
      </c>
    </row>
    <row r="521" spans="1:13" ht="16.5">
      <c r="A521" s="48" t="s">
        <v>175</v>
      </c>
      <c r="B521" s="23" t="s">
        <v>16</v>
      </c>
      <c r="C521" s="16" t="s">
        <v>207</v>
      </c>
      <c r="D521" s="17" t="s">
        <v>208</v>
      </c>
      <c r="E521" s="18" t="s">
        <v>24</v>
      </c>
      <c r="F521" s="19">
        <v>1</v>
      </c>
      <c r="G521" s="20">
        <f>(VLOOKUP(C521,Planilha7!A24:F4124,4,0)*1.2203)</f>
        <v>0</v>
      </c>
      <c r="H521" s="21">
        <f t="shared" ref="H521:H528" si="164">F521*G521</f>
        <v>0</v>
      </c>
      <c r="I521" s="20">
        <f>(VLOOKUP(C521,Planilha7!A133:F4233,5,0)*1.2203)</f>
        <v>97.440954999999988</v>
      </c>
      <c r="J521" s="21">
        <f t="shared" ref="J521:J528" si="165">I521*F521</f>
        <v>97.440954999999988</v>
      </c>
      <c r="K521" s="20">
        <f t="shared" ref="K521:K528" si="166">G521+I521</f>
        <v>97.440954999999988</v>
      </c>
      <c r="L521" s="21">
        <f t="shared" ref="L521:L528" si="167">F521*K521</f>
        <v>97.440954999999988</v>
      </c>
    </row>
    <row r="522" spans="1:13" ht="16.5">
      <c r="A522" s="48" t="s">
        <v>176</v>
      </c>
      <c r="B522" s="23" t="s">
        <v>16</v>
      </c>
      <c r="C522" s="16" t="s">
        <v>178</v>
      </c>
      <c r="D522" s="17" t="s">
        <v>179</v>
      </c>
      <c r="E522" s="18" t="s">
        <v>19</v>
      </c>
      <c r="F522" s="19">
        <v>5.85</v>
      </c>
      <c r="G522" s="20">
        <f>(VLOOKUP(C522,Planilha7!A25:F4125,4,0)*1.2203)</f>
        <v>0</v>
      </c>
      <c r="H522" s="21">
        <f t="shared" si="164"/>
        <v>0</v>
      </c>
      <c r="I522" s="20">
        <f>(VLOOKUP(C522,Planilha7!A134:F4234,5,0)*1.2203)</f>
        <v>4.3076589999999992</v>
      </c>
      <c r="J522" s="21">
        <f t="shared" si="165"/>
        <v>25.199805149999992</v>
      </c>
      <c r="K522" s="20">
        <f t="shared" si="166"/>
        <v>4.3076589999999992</v>
      </c>
      <c r="L522" s="21">
        <f t="shared" si="167"/>
        <v>25.199805149999992</v>
      </c>
    </row>
    <row r="523" spans="1:13" ht="16.5">
      <c r="A523" s="48" t="s">
        <v>177</v>
      </c>
      <c r="B523" s="23" t="s">
        <v>16</v>
      </c>
      <c r="C523" s="16" t="s">
        <v>42</v>
      </c>
      <c r="D523" s="17" t="s">
        <v>43</v>
      </c>
      <c r="E523" s="18" t="s">
        <v>44</v>
      </c>
      <c r="F523" s="19">
        <v>2.34</v>
      </c>
      <c r="G523" s="20">
        <f>(VLOOKUP(C523,Planilha7!A26:F4126,4,0)*1.2203)</f>
        <v>0</v>
      </c>
      <c r="H523" s="21">
        <f t="shared" si="164"/>
        <v>0</v>
      </c>
      <c r="I523" s="20">
        <f>(VLOOKUP(C523,Planilha7!A135:F4235,5,0)*1.2203)</f>
        <v>81.760099999999994</v>
      </c>
      <c r="J523" s="21">
        <f t="shared" si="165"/>
        <v>191.31863399999997</v>
      </c>
      <c r="K523" s="20">
        <f t="shared" si="166"/>
        <v>81.760099999999994</v>
      </c>
      <c r="L523" s="21">
        <f t="shared" si="167"/>
        <v>191.31863399999997</v>
      </c>
    </row>
    <row r="524" spans="1:13" ht="16.5">
      <c r="A524" s="48" t="s">
        <v>180</v>
      </c>
      <c r="B524" s="23" t="s">
        <v>16</v>
      </c>
      <c r="C524" s="16" t="s">
        <v>205</v>
      </c>
      <c r="D524" s="17" t="s">
        <v>206</v>
      </c>
      <c r="E524" s="18" t="s">
        <v>24</v>
      </c>
      <c r="F524" s="19">
        <v>5</v>
      </c>
      <c r="G524" s="20">
        <f>(VLOOKUP(C524,Planilha7!A27:F4127,4,0)*1.2203)</f>
        <v>0</v>
      </c>
      <c r="H524" s="21">
        <f t="shared" si="164"/>
        <v>0</v>
      </c>
      <c r="I524" s="20">
        <f>(VLOOKUP(C524,Planilha7!A136:F4236,5,0)*1.2203)</f>
        <v>92.401115999999988</v>
      </c>
      <c r="J524" s="21">
        <f t="shared" si="165"/>
        <v>462.00557999999995</v>
      </c>
      <c r="K524" s="20">
        <f t="shared" si="166"/>
        <v>92.401115999999988</v>
      </c>
      <c r="L524" s="21">
        <f t="shared" si="167"/>
        <v>462.00557999999995</v>
      </c>
    </row>
    <row r="525" spans="1:13" ht="16.5">
      <c r="A525" s="48" t="s">
        <v>181</v>
      </c>
      <c r="B525" s="23" t="s">
        <v>16</v>
      </c>
      <c r="C525" s="16" t="s">
        <v>292</v>
      </c>
      <c r="D525" s="17" t="s">
        <v>293</v>
      </c>
      <c r="E525" s="18" t="s">
        <v>31</v>
      </c>
      <c r="F525" s="19">
        <v>2.35</v>
      </c>
      <c r="G525" s="20">
        <f>(VLOOKUP(C525,Planilha7!A28:F4128,4,0)*1.2203)</f>
        <v>0</v>
      </c>
      <c r="H525" s="21">
        <f t="shared" si="164"/>
        <v>0</v>
      </c>
      <c r="I525" s="20">
        <f>(VLOOKUP(C525,Planilha7!A137:F4237,5,0)*1.2203)</f>
        <v>10.872873</v>
      </c>
      <c r="J525" s="21">
        <f t="shared" si="165"/>
        <v>25.55125155</v>
      </c>
      <c r="K525" s="20">
        <f t="shared" si="166"/>
        <v>10.872873</v>
      </c>
      <c r="L525" s="21">
        <f t="shared" si="167"/>
        <v>25.55125155</v>
      </c>
    </row>
    <row r="526" spans="1:13" ht="16.5">
      <c r="A526" s="48" t="s">
        <v>184</v>
      </c>
      <c r="B526" s="23" t="s">
        <v>16</v>
      </c>
      <c r="C526" s="16" t="s">
        <v>46</v>
      </c>
      <c r="D526" s="17" t="s">
        <v>47</v>
      </c>
      <c r="E526" s="18" t="s">
        <v>44</v>
      </c>
      <c r="F526" s="19">
        <v>25.982399999999998</v>
      </c>
      <c r="G526" s="20">
        <f>(VLOOKUP(C526,Planilha7!A29:F4129,4,0)*1.2203)</f>
        <v>0</v>
      </c>
      <c r="H526" s="21">
        <f t="shared" si="164"/>
        <v>0</v>
      </c>
      <c r="I526" s="20">
        <f>(VLOOKUP(C526,Planilha7!A138:F4238,5,0)*1.2203)</f>
        <v>61.320074999999996</v>
      </c>
      <c r="J526" s="21">
        <f t="shared" si="165"/>
        <v>1593.2427166799998</v>
      </c>
      <c r="K526" s="20">
        <f t="shared" si="166"/>
        <v>61.320074999999996</v>
      </c>
      <c r="L526" s="21">
        <f t="shared" si="167"/>
        <v>1593.2427166799998</v>
      </c>
    </row>
    <row r="527" spans="1:13" ht="16.5">
      <c r="A527" s="48" t="s">
        <v>223</v>
      </c>
      <c r="B527" s="23" t="s">
        <v>16</v>
      </c>
      <c r="C527" s="16" t="s">
        <v>182</v>
      </c>
      <c r="D527" s="17" t="s">
        <v>183</v>
      </c>
      <c r="E527" s="18" t="s">
        <v>44</v>
      </c>
      <c r="F527" s="19">
        <v>8.6608000000000001</v>
      </c>
      <c r="G527" s="20">
        <f>(VLOOKUP(C527,Planilha7!A30:F4130,4,0)*1.2203)</f>
        <v>0</v>
      </c>
      <c r="H527" s="21">
        <f t="shared" si="164"/>
        <v>0</v>
      </c>
      <c r="I527" s="20">
        <f>(VLOOKUP(C527,Planilha7!A139:F4239,5,0)*1.2203)</f>
        <v>224.84027499999999</v>
      </c>
      <c r="J527" s="21">
        <f t="shared" si="165"/>
        <v>1947.29665372</v>
      </c>
      <c r="K527" s="20">
        <f t="shared" si="166"/>
        <v>224.84027499999999</v>
      </c>
      <c r="L527" s="21">
        <f t="shared" si="167"/>
        <v>1947.29665372</v>
      </c>
    </row>
    <row r="528" spans="1:13" ht="33">
      <c r="A528" s="48" t="s">
        <v>224</v>
      </c>
      <c r="B528" s="23" t="s">
        <v>16</v>
      </c>
      <c r="C528" s="16" t="s">
        <v>49</v>
      </c>
      <c r="D528" s="17" t="s">
        <v>50</v>
      </c>
      <c r="E528" s="18" t="s">
        <v>44</v>
      </c>
      <c r="F528" s="19">
        <v>8.66</v>
      </c>
      <c r="G528" s="20">
        <f>(VLOOKUP(C528,Planilha7!A31:F4131,4,0)*1.2203)</f>
        <v>123.37232999999999</v>
      </c>
      <c r="H528" s="21">
        <f t="shared" si="164"/>
        <v>1068.4043778</v>
      </c>
      <c r="I528" s="20">
        <f>(VLOOKUP(C528,Planilha7!A140:F4240,5,0)*1.2203)</f>
        <v>12.264015000000001</v>
      </c>
      <c r="J528" s="21">
        <f t="shared" si="165"/>
        <v>106.20636990000001</v>
      </c>
      <c r="K528" s="20">
        <f t="shared" si="166"/>
        <v>135.63634500000001</v>
      </c>
      <c r="L528" s="21">
        <f t="shared" si="167"/>
        <v>1174.6107477</v>
      </c>
    </row>
    <row r="529" spans="1:12" ht="16.5">
      <c r="A529" s="24"/>
      <c r="B529" s="25"/>
      <c r="C529" s="25"/>
      <c r="D529" s="26"/>
      <c r="E529" s="26"/>
      <c r="F529" s="26"/>
      <c r="G529" s="26"/>
      <c r="H529" s="26"/>
      <c r="I529" s="20"/>
      <c r="J529" s="26"/>
      <c r="K529" s="26"/>
      <c r="L529" s="26"/>
    </row>
    <row r="530" spans="1:12" ht="16.5">
      <c r="A530" s="27" t="s">
        <v>51</v>
      </c>
      <c r="B530" s="28"/>
      <c r="C530" s="28"/>
      <c r="D530" s="29" t="s">
        <v>52</v>
      </c>
      <c r="E530" s="28"/>
      <c r="F530" s="30"/>
      <c r="G530" s="31"/>
      <c r="H530" s="32">
        <f>ROUND(H531+H560+H544,2)</f>
        <v>135912.14000000001</v>
      </c>
      <c r="I530" s="31"/>
      <c r="J530" s="32">
        <f>ROUND(J531+J560+J544,2)</f>
        <v>54416.04</v>
      </c>
      <c r="K530" s="32"/>
      <c r="L530" s="33">
        <f>ROUND(L531+L560+L544,2)</f>
        <v>190328.18</v>
      </c>
    </row>
    <row r="531" spans="1:12" ht="16.5">
      <c r="A531" s="34" t="s">
        <v>53</v>
      </c>
      <c r="B531" s="35"/>
      <c r="C531" s="35"/>
      <c r="D531" s="36" t="s">
        <v>54</v>
      </c>
      <c r="E531" s="35"/>
      <c r="F531" s="37"/>
      <c r="G531" s="38"/>
      <c r="H531" s="39">
        <f>SUM(H532:H542)</f>
        <v>86700.444903757452</v>
      </c>
      <c r="I531" s="38"/>
      <c r="J531" s="39">
        <f>SUM(J532:J542)</f>
        <v>31027.420299076071</v>
      </c>
      <c r="K531" s="39"/>
      <c r="L531" s="40">
        <f>SUM(L532:L542)</f>
        <v>117727.86520283352</v>
      </c>
    </row>
    <row r="532" spans="1:12" ht="16.5">
      <c r="A532" s="48" t="s">
        <v>55</v>
      </c>
      <c r="B532" s="23" t="s">
        <v>16</v>
      </c>
      <c r="C532" s="16" t="s">
        <v>56</v>
      </c>
      <c r="D532" s="17" t="s">
        <v>57</v>
      </c>
      <c r="E532" s="18" t="s">
        <v>24</v>
      </c>
      <c r="F532" s="19">
        <v>1</v>
      </c>
      <c r="G532" s="20">
        <f>(VLOOKUP(C532,Planilha7!A23:F4123,4,0)*1.2203)</f>
        <v>492.36664400000001</v>
      </c>
      <c r="H532" s="21">
        <f>G532*F532</f>
        <v>492.36664400000001</v>
      </c>
      <c r="I532" s="20">
        <f>(VLOOKUP(C532,Planilha7!A132:F4232,5,0)*1.2203)</f>
        <v>23.063669999999998</v>
      </c>
      <c r="J532" s="21">
        <f>I532*F532</f>
        <v>23.063669999999998</v>
      </c>
      <c r="K532" s="20">
        <f>G532+I532</f>
        <v>515.43031399999995</v>
      </c>
      <c r="L532" s="22">
        <f>F532*K532</f>
        <v>515.43031399999995</v>
      </c>
    </row>
    <row r="533" spans="1:12" ht="16.5">
      <c r="A533" s="48" t="s">
        <v>58</v>
      </c>
      <c r="B533" s="23" t="s">
        <v>16</v>
      </c>
      <c r="C533" s="16" t="s">
        <v>62</v>
      </c>
      <c r="D533" s="17" t="s">
        <v>63</v>
      </c>
      <c r="E533" s="18" t="s">
        <v>24</v>
      </c>
      <c r="F533" s="19">
        <v>1</v>
      </c>
      <c r="G533" s="20">
        <f>(VLOOKUP(C533,Planilha7!A24:F4124,4,0)*1.2203)</f>
        <v>606.03758899999991</v>
      </c>
      <c r="H533" s="21">
        <f t="shared" ref="H533:H542" si="168">G533*F533</f>
        <v>606.03758899999991</v>
      </c>
      <c r="I533" s="20">
        <f>(VLOOKUP(C533,Planilha7!A133:F4233,5,0)*1.2203)</f>
        <v>102.480794</v>
      </c>
      <c r="J533" s="21">
        <f t="shared" ref="J533:J542" si="169">I533*F533</f>
        <v>102.480794</v>
      </c>
      <c r="K533" s="20">
        <f t="shared" ref="K533:K542" si="170">G533+I533</f>
        <v>708.51838299999986</v>
      </c>
      <c r="L533" s="22">
        <f t="shared" ref="L533:L542" si="171">F533*K533</f>
        <v>708.51838299999986</v>
      </c>
    </row>
    <row r="534" spans="1:12" ht="33">
      <c r="A534" s="48" t="s">
        <v>61</v>
      </c>
      <c r="B534" s="23" t="s">
        <v>16</v>
      </c>
      <c r="C534" s="16" t="s">
        <v>65</v>
      </c>
      <c r="D534" s="17" t="s">
        <v>66</v>
      </c>
      <c r="E534" s="18" t="s">
        <v>24</v>
      </c>
      <c r="F534" s="19">
        <v>1</v>
      </c>
      <c r="G534" s="20">
        <f>(VLOOKUP(C534,Planilha7!A25:F4125,4,0)*1.2203)</f>
        <v>565.04771200000005</v>
      </c>
      <c r="H534" s="21">
        <f t="shared" si="168"/>
        <v>565.04771200000005</v>
      </c>
      <c r="I534" s="20">
        <f>(VLOOKUP(C534,Planilha7!A134:F4234,5,0)*1.2203)</f>
        <v>61.600743999999992</v>
      </c>
      <c r="J534" s="21">
        <f t="shared" si="169"/>
        <v>61.600743999999992</v>
      </c>
      <c r="K534" s="20">
        <f t="shared" si="170"/>
        <v>626.64845600000001</v>
      </c>
      <c r="L534" s="22">
        <f t="shared" si="171"/>
        <v>626.64845600000001</v>
      </c>
    </row>
    <row r="535" spans="1:12" ht="16.5">
      <c r="A535" s="48" t="s">
        <v>64</v>
      </c>
      <c r="B535" s="23" t="s">
        <v>16</v>
      </c>
      <c r="C535" s="16" t="s">
        <v>59</v>
      </c>
      <c r="D535" s="17" t="s">
        <v>60</v>
      </c>
      <c r="E535" s="18" t="s">
        <v>24</v>
      </c>
      <c r="F535" s="19">
        <v>1</v>
      </c>
      <c r="G535" s="20">
        <f>(VLOOKUP(C535,Planilha7!A26:F4126,4,0)*1.2203)</f>
        <v>522.53246000000001</v>
      </c>
      <c r="H535" s="21">
        <f t="shared" si="168"/>
        <v>522.53246000000001</v>
      </c>
      <c r="I535" s="20">
        <f>(VLOOKUP(C535,Planilha7!A135:F4235,5,0)*1.2203)</f>
        <v>23.063669999999998</v>
      </c>
      <c r="J535" s="21">
        <f t="shared" si="169"/>
        <v>23.063669999999998</v>
      </c>
      <c r="K535" s="20">
        <f t="shared" si="170"/>
        <v>545.59613000000002</v>
      </c>
      <c r="L535" s="22">
        <f t="shared" si="171"/>
        <v>545.59613000000002</v>
      </c>
    </row>
    <row r="536" spans="1:12" ht="16.5">
      <c r="A536" s="48" t="s">
        <v>67</v>
      </c>
      <c r="B536" s="23" t="s">
        <v>16</v>
      </c>
      <c r="C536" s="16" t="s">
        <v>68</v>
      </c>
      <c r="D536" s="17" t="s">
        <v>69</v>
      </c>
      <c r="E536" s="18" t="s">
        <v>24</v>
      </c>
      <c r="F536" s="19">
        <v>1</v>
      </c>
      <c r="G536" s="20">
        <f>(VLOOKUP(C536,Planilha7!A27:F4127,4,0)*1.2203)</f>
        <v>395.01110999999997</v>
      </c>
      <c r="H536" s="21">
        <f t="shared" si="168"/>
        <v>395.01110999999997</v>
      </c>
      <c r="I536" s="20">
        <f>(VLOOKUP(C536,Planilha7!A136:F4236,5,0)*1.2203)</f>
        <v>76.866697000000002</v>
      </c>
      <c r="J536" s="21">
        <f t="shared" si="169"/>
        <v>76.866697000000002</v>
      </c>
      <c r="K536" s="20">
        <f t="shared" si="170"/>
        <v>471.87780699999996</v>
      </c>
      <c r="L536" s="22">
        <f t="shared" si="171"/>
        <v>471.87780699999996</v>
      </c>
    </row>
    <row r="537" spans="1:12" ht="16.5">
      <c r="A537" s="48" t="s">
        <v>70</v>
      </c>
      <c r="B537" s="23" t="s">
        <v>16</v>
      </c>
      <c r="C537" s="16" t="s">
        <v>71</v>
      </c>
      <c r="D537" s="17" t="s">
        <v>72</v>
      </c>
      <c r="E537" s="18" t="s">
        <v>31</v>
      </c>
      <c r="F537" s="19">
        <v>3.26</v>
      </c>
      <c r="G537" s="20">
        <f>(VLOOKUP(C537,Planilha7!A28:F4128,4,0)*1.2203)</f>
        <v>269.18597699999998</v>
      </c>
      <c r="H537" s="21">
        <f t="shared" si="168"/>
        <v>877.54628501999991</v>
      </c>
      <c r="I537" s="20">
        <f>(VLOOKUP(C537,Planilha7!A137:F4237,5,0)*1.2203)</f>
        <v>115.293944</v>
      </c>
      <c r="J537" s="21">
        <f t="shared" si="169"/>
        <v>375.85825743999999</v>
      </c>
      <c r="K537" s="20">
        <f t="shared" si="170"/>
        <v>384.47992099999999</v>
      </c>
      <c r="L537" s="22">
        <f t="shared" si="171"/>
        <v>1253.4045424599999</v>
      </c>
    </row>
    <row r="538" spans="1:12" ht="16.5">
      <c r="A538" s="48" t="s">
        <v>73</v>
      </c>
      <c r="B538" s="23" t="s">
        <v>16</v>
      </c>
      <c r="C538" s="16" t="s">
        <v>74</v>
      </c>
      <c r="D538" s="17" t="s">
        <v>75</v>
      </c>
      <c r="E538" s="18" t="s">
        <v>31</v>
      </c>
      <c r="F538" s="19">
        <v>242.16</v>
      </c>
      <c r="G538" s="20">
        <f>(VLOOKUP(C538,Planilha7!A29:F4129,4,0)*1.2203)</f>
        <v>235.542306</v>
      </c>
      <c r="H538" s="21">
        <f t="shared" si="168"/>
        <v>57038.924820959997</v>
      </c>
      <c r="I538" s="20">
        <f>(VLOOKUP(C538,Planilha7!A138:F4238,5,0)*1.2203)</f>
        <v>102.480794</v>
      </c>
      <c r="J538" s="21">
        <f t="shared" si="169"/>
        <v>24816.749075039999</v>
      </c>
      <c r="K538" s="20">
        <f t="shared" si="170"/>
        <v>338.0231</v>
      </c>
      <c r="L538" s="22">
        <f t="shared" si="171"/>
        <v>81855.673895999993</v>
      </c>
    </row>
    <row r="539" spans="1:12" ht="16.5">
      <c r="A539" s="48" t="s">
        <v>76</v>
      </c>
      <c r="B539" s="23" t="s">
        <v>16</v>
      </c>
      <c r="C539" s="16" t="s">
        <v>77</v>
      </c>
      <c r="D539" s="17" t="s">
        <v>78</v>
      </c>
      <c r="E539" s="18" t="s">
        <v>24</v>
      </c>
      <c r="F539" s="19">
        <v>1</v>
      </c>
      <c r="G539" s="20">
        <f>(VLOOKUP(C539,Planilha7!A30:F4130,4,0)*1.2203)</f>
        <v>6353.3333109999994</v>
      </c>
      <c r="H539" s="21">
        <f t="shared" si="168"/>
        <v>6353.3333109999994</v>
      </c>
      <c r="I539" s="20">
        <f>(VLOOKUP(C539,Planilha7!A139:F4239,5,0)*1.2203)</f>
        <v>286.72168799999997</v>
      </c>
      <c r="J539" s="21">
        <f t="shared" si="169"/>
        <v>286.72168799999997</v>
      </c>
      <c r="K539" s="20">
        <f t="shared" si="170"/>
        <v>6640.054998999999</v>
      </c>
      <c r="L539" s="22">
        <f t="shared" si="171"/>
        <v>6640.054998999999</v>
      </c>
    </row>
    <row r="540" spans="1:12" ht="16.5">
      <c r="A540" s="48" t="s">
        <v>79</v>
      </c>
      <c r="B540" s="23" t="s">
        <v>16</v>
      </c>
      <c r="C540" s="16" t="s">
        <v>80</v>
      </c>
      <c r="D540" s="17" t="s">
        <v>81</v>
      </c>
      <c r="E540" s="18" t="s">
        <v>19</v>
      </c>
      <c r="F540" s="19">
        <v>118.03352818400001</v>
      </c>
      <c r="G540" s="20">
        <f>(VLOOKUP(C540,Planilha7!A31:F4131,4,0)*1.2203)</f>
        <v>18.231282</v>
      </c>
      <c r="H540" s="21">
        <f t="shared" si="168"/>
        <v>2151.9025377774519</v>
      </c>
      <c r="I540" s="20">
        <f>(VLOOKUP(C540,Planilha7!A140:F4240,5,0)*1.2203)</f>
        <v>30.129207000000001</v>
      </c>
      <c r="J540" s="21">
        <f t="shared" si="169"/>
        <v>3556.2566035960704</v>
      </c>
      <c r="K540" s="20">
        <f t="shared" si="170"/>
        <v>48.360489000000001</v>
      </c>
      <c r="L540" s="22">
        <f t="shared" si="171"/>
        <v>5708.1591413735223</v>
      </c>
    </row>
    <row r="541" spans="1:12" ht="16.5">
      <c r="A541" s="48" t="s">
        <v>82</v>
      </c>
      <c r="B541" s="23" t="s">
        <v>16</v>
      </c>
      <c r="C541" s="16" t="s">
        <v>83</v>
      </c>
      <c r="D541" s="17" t="s">
        <v>84</v>
      </c>
      <c r="E541" s="18" t="s">
        <v>24</v>
      </c>
      <c r="F541" s="19">
        <v>6</v>
      </c>
      <c r="G541" s="20">
        <f>(VLOOKUP(C541,Planilha7!A32:F4132,4,0)*1.2203)</f>
        <v>2819.25909</v>
      </c>
      <c r="H541" s="21">
        <f t="shared" si="168"/>
        <v>16915.554540000001</v>
      </c>
      <c r="I541" s="20">
        <f>(VLOOKUP(C541,Planilha7!A141:F4241,5,0)*1.2203)</f>
        <v>266.45250499999997</v>
      </c>
      <c r="J541" s="21">
        <f t="shared" si="169"/>
        <v>1598.7150299999998</v>
      </c>
      <c r="K541" s="20">
        <f t="shared" si="170"/>
        <v>3085.7115949999998</v>
      </c>
      <c r="L541" s="22">
        <f t="shared" si="171"/>
        <v>18514.269569999997</v>
      </c>
    </row>
    <row r="542" spans="1:12" ht="16.5">
      <c r="A542" s="48" t="s">
        <v>85</v>
      </c>
      <c r="B542" s="23" t="s">
        <v>21</v>
      </c>
      <c r="C542" s="16" t="s">
        <v>86</v>
      </c>
      <c r="D542" s="17" t="s">
        <v>87</v>
      </c>
      <c r="E542" s="18" t="s">
        <v>24</v>
      </c>
      <c r="F542" s="19">
        <v>1</v>
      </c>
      <c r="G542" s="20">
        <f>640.98*1.2203</f>
        <v>782.18789400000003</v>
      </c>
      <c r="H542" s="21">
        <f t="shared" si="168"/>
        <v>782.18789400000003</v>
      </c>
      <c r="I542" s="20">
        <f>86.9*1.2203</f>
        <v>106.04407</v>
      </c>
      <c r="J542" s="21">
        <f t="shared" si="169"/>
        <v>106.04407</v>
      </c>
      <c r="K542" s="20">
        <f t="shared" si="170"/>
        <v>888.23196400000006</v>
      </c>
      <c r="L542" s="22">
        <f t="shared" si="171"/>
        <v>888.23196400000006</v>
      </c>
    </row>
    <row r="543" spans="1:12" ht="16.5">
      <c r="A543" s="24"/>
      <c r="B543" s="25"/>
      <c r="C543" s="25"/>
      <c r="D543" s="26"/>
      <c r="E543" s="26"/>
      <c r="F543" s="26"/>
      <c r="G543" s="26"/>
      <c r="H543" s="26"/>
      <c r="I543" s="20"/>
      <c r="J543" s="26"/>
      <c r="K543" s="26"/>
      <c r="L543" s="26"/>
    </row>
    <row r="544" spans="1:12" ht="16.5">
      <c r="A544" s="34" t="s">
        <v>88</v>
      </c>
      <c r="B544" s="35"/>
      <c r="C544" s="35"/>
      <c r="D544" s="36" t="s">
        <v>89</v>
      </c>
      <c r="E544" s="35"/>
      <c r="F544" s="37"/>
      <c r="G544" s="38"/>
      <c r="H544" s="39">
        <f>SUM(H545:H558)</f>
        <v>40576.283161599997</v>
      </c>
      <c r="I544" s="38"/>
      <c r="J544" s="39">
        <f>SUM(J545:J558)</f>
        <v>22194.820671049998</v>
      </c>
      <c r="K544" s="39"/>
      <c r="L544" s="40">
        <f>SUM(L545:L558)</f>
        <v>62771.103832649998</v>
      </c>
    </row>
    <row r="545" spans="1:12" ht="16.5">
      <c r="A545" s="48" t="s">
        <v>90</v>
      </c>
      <c r="B545" s="23" t="s">
        <v>16</v>
      </c>
      <c r="C545" s="16" t="s">
        <v>91</v>
      </c>
      <c r="D545" s="17" t="s">
        <v>92</v>
      </c>
      <c r="E545" s="18" t="s">
        <v>24</v>
      </c>
      <c r="F545" s="19">
        <v>7</v>
      </c>
      <c r="G545" s="20">
        <f>(VLOOKUP(C545,Planilha7!A23:F4123,4,0)*1.2203)</f>
        <v>103.61567299999999</v>
      </c>
      <c r="H545" s="21">
        <f>G545*F545</f>
        <v>725.30971099999988</v>
      </c>
      <c r="I545" s="20">
        <f>(VLOOKUP(C545,Planilha7!A539:F4639,5,0)*1.2203)</f>
        <v>15.375779999999999</v>
      </c>
      <c r="J545" s="21">
        <f>I545*F545</f>
        <v>107.63046</v>
      </c>
      <c r="K545" s="20">
        <f>G545+I545</f>
        <v>118.99145299999998</v>
      </c>
      <c r="L545" s="21">
        <f>F545*K545</f>
        <v>832.94017099999985</v>
      </c>
    </row>
    <row r="546" spans="1:12" ht="16.5">
      <c r="A546" s="48" t="s">
        <v>93</v>
      </c>
      <c r="B546" s="23" t="s">
        <v>16</v>
      </c>
      <c r="C546" s="16" t="s">
        <v>94</v>
      </c>
      <c r="D546" s="17" t="s">
        <v>95</v>
      </c>
      <c r="E546" s="18" t="s">
        <v>24</v>
      </c>
      <c r="F546" s="42">
        <v>6</v>
      </c>
      <c r="G546" s="20">
        <f>(VLOOKUP(C546,Planilha7!A24:F4124,4,0)*1.2203)</f>
        <v>91.961807999999991</v>
      </c>
      <c r="H546" s="21">
        <f t="shared" ref="H546:H558" si="172">G546*F546</f>
        <v>551.77084799999989</v>
      </c>
      <c r="I546" s="20">
        <f>(VLOOKUP(C546,Planilha7!A540:F4640,5,0)*1.2203)</f>
        <v>15.375779999999999</v>
      </c>
      <c r="J546" s="21">
        <f t="shared" ref="J546:J558" si="173">I546*F546</f>
        <v>92.254679999999993</v>
      </c>
      <c r="K546" s="20">
        <f t="shared" ref="K546:K558" si="174">G546+I546</f>
        <v>107.33758799999998</v>
      </c>
      <c r="L546" s="21">
        <f t="shared" ref="L546:L558" si="175">F546*K546</f>
        <v>644.02552799999989</v>
      </c>
    </row>
    <row r="547" spans="1:12" ht="16.5">
      <c r="A547" s="48" t="s">
        <v>96</v>
      </c>
      <c r="B547" s="23" t="s">
        <v>16</v>
      </c>
      <c r="C547" s="16" t="s">
        <v>97</v>
      </c>
      <c r="D547" s="17" t="s">
        <v>98</v>
      </c>
      <c r="E547" s="18" t="s">
        <v>24</v>
      </c>
      <c r="F547" s="19">
        <v>6</v>
      </c>
      <c r="G547" s="20">
        <f>(VLOOKUP(C547,Planilha7!A25:F4125,4,0)*1.2203)</f>
        <v>367.85943499999996</v>
      </c>
      <c r="H547" s="21">
        <f t="shared" si="172"/>
        <v>2207.15661</v>
      </c>
      <c r="I547" s="20">
        <f>(VLOOKUP(C547,Planilha7!A541:F4641,5,0)*1.2203)</f>
        <v>15.375779999999999</v>
      </c>
      <c r="J547" s="21">
        <f t="shared" si="173"/>
        <v>92.254679999999993</v>
      </c>
      <c r="K547" s="20">
        <f t="shared" si="174"/>
        <v>383.23521499999998</v>
      </c>
      <c r="L547" s="21">
        <f t="shared" si="175"/>
        <v>2299.41129</v>
      </c>
    </row>
    <row r="548" spans="1:12" ht="33">
      <c r="A548" s="48" t="s">
        <v>99</v>
      </c>
      <c r="B548" s="23" t="s">
        <v>16</v>
      </c>
      <c r="C548" s="16" t="s">
        <v>103</v>
      </c>
      <c r="D548" s="17" t="s">
        <v>104</v>
      </c>
      <c r="E548" s="18" t="s">
        <v>24</v>
      </c>
      <c r="F548" s="19">
        <v>27</v>
      </c>
      <c r="G548" s="20">
        <f>(VLOOKUP(C548,Planilha7!A26:F4126,4,0)*1.2203)</f>
        <v>107.715881</v>
      </c>
      <c r="H548" s="21">
        <f t="shared" si="172"/>
        <v>2908.3287869999999</v>
      </c>
      <c r="I548" s="20">
        <f>(VLOOKUP(C548,Planilha7!A542:F4642,5,0)*1.2203)</f>
        <v>25.626300000000001</v>
      </c>
      <c r="J548" s="21">
        <f t="shared" si="173"/>
        <v>691.91010000000006</v>
      </c>
      <c r="K548" s="20">
        <f t="shared" si="174"/>
        <v>133.34218099999998</v>
      </c>
      <c r="L548" s="21">
        <f t="shared" si="175"/>
        <v>3600.2388869999995</v>
      </c>
    </row>
    <row r="549" spans="1:12" ht="16.5">
      <c r="A549" s="48" t="s">
        <v>102</v>
      </c>
      <c r="B549" s="23" t="s">
        <v>21</v>
      </c>
      <c r="C549" s="16" t="s">
        <v>8534</v>
      </c>
      <c r="D549" s="17" t="s">
        <v>8535</v>
      </c>
      <c r="E549" s="18" t="s">
        <v>24</v>
      </c>
      <c r="F549" s="19">
        <v>1</v>
      </c>
      <c r="G549" s="20">
        <f>1232.16*1.2203</f>
        <v>1503.6048479999999</v>
      </c>
      <c r="H549" s="21">
        <f t="shared" si="172"/>
        <v>1503.6048479999999</v>
      </c>
      <c r="I549" s="20">
        <f>108.6*1.2203</f>
        <v>132.52457999999999</v>
      </c>
      <c r="J549" s="21">
        <f t="shared" si="173"/>
        <v>132.52457999999999</v>
      </c>
      <c r="K549" s="20">
        <f t="shared" si="174"/>
        <v>1636.129428</v>
      </c>
      <c r="L549" s="21">
        <f t="shared" si="175"/>
        <v>1636.129428</v>
      </c>
    </row>
    <row r="550" spans="1:12" ht="16.5">
      <c r="A550" s="48" t="s">
        <v>105</v>
      </c>
      <c r="B550" s="23" t="s">
        <v>16</v>
      </c>
      <c r="C550" s="16" t="s">
        <v>107</v>
      </c>
      <c r="D550" s="17" t="s">
        <v>108</v>
      </c>
      <c r="E550" s="18" t="s">
        <v>31</v>
      </c>
      <c r="F550" s="19">
        <v>135</v>
      </c>
      <c r="G550" s="20">
        <f>(VLOOKUP(C550,Planilha7!A28:F4128,4,0)*1.2203)</f>
        <v>11.629458999999999</v>
      </c>
      <c r="H550" s="21">
        <f t="shared" si="172"/>
        <v>1569.9769649999998</v>
      </c>
      <c r="I550" s="20">
        <f>(VLOOKUP(C550,Planilha7!A544:F4644,5,0)*1.2203)</f>
        <v>30.739357000000002</v>
      </c>
      <c r="J550" s="21">
        <f t="shared" si="173"/>
        <v>4149.8131950000006</v>
      </c>
      <c r="K550" s="20">
        <f t="shared" si="174"/>
        <v>42.368816000000002</v>
      </c>
      <c r="L550" s="21">
        <f t="shared" si="175"/>
        <v>5719.7901600000005</v>
      </c>
    </row>
    <row r="551" spans="1:12" ht="16.5">
      <c r="A551" s="48" t="s">
        <v>106</v>
      </c>
      <c r="B551" s="23" t="s">
        <v>16</v>
      </c>
      <c r="C551" s="16" t="s">
        <v>188</v>
      </c>
      <c r="D551" s="17" t="s">
        <v>189</v>
      </c>
      <c r="E551" s="18" t="s">
        <v>112</v>
      </c>
      <c r="F551" s="19">
        <v>81</v>
      </c>
      <c r="G551" s="20">
        <f>(VLOOKUP(C551,Planilha7!A29:F4129,4,0)*1.2203)</f>
        <v>237.06768099999999</v>
      </c>
      <c r="H551" s="21">
        <f t="shared" si="172"/>
        <v>19202.482161</v>
      </c>
      <c r="I551" s="20">
        <f>(VLOOKUP(C551,Planilha7!A545:F4645,5,0)*1.2203)</f>
        <v>25.626300000000001</v>
      </c>
      <c r="J551" s="21">
        <f t="shared" si="173"/>
        <v>2075.7303000000002</v>
      </c>
      <c r="K551" s="20">
        <f t="shared" si="174"/>
        <v>262.69398100000001</v>
      </c>
      <c r="L551" s="21">
        <f t="shared" si="175"/>
        <v>21278.212460999999</v>
      </c>
    </row>
    <row r="552" spans="1:12" ht="16.5">
      <c r="A552" s="48" t="s">
        <v>109</v>
      </c>
      <c r="B552" s="23" t="s">
        <v>16</v>
      </c>
      <c r="C552" s="16" t="s">
        <v>114</v>
      </c>
      <c r="D552" s="17" t="s">
        <v>115</v>
      </c>
      <c r="E552" s="18" t="s">
        <v>31</v>
      </c>
      <c r="F552" s="19">
        <v>270</v>
      </c>
      <c r="G552" s="20">
        <f>(VLOOKUP(C552,Planilha7!A30:F4130,4,0)*1.2203)</f>
        <v>3.0995619999999997</v>
      </c>
      <c r="H552" s="21">
        <f t="shared" si="172"/>
        <v>836.88173999999992</v>
      </c>
      <c r="I552" s="20">
        <f>(VLOOKUP(C552,Planilha7!A546:F4646,5,0)*1.2203)</f>
        <v>2.0501039999999997</v>
      </c>
      <c r="J552" s="21">
        <f t="shared" si="173"/>
        <v>553.52807999999993</v>
      </c>
      <c r="K552" s="20">
        <f t="shared" si="174"/>
        <v>5.1496659999999999</v>
      </c>
      <c r="L552" s="21">
        <f t="shared" si="175"/>
        <v>1390.4098199999999</v>
      </c>
    </row>
    <row r="553" spans="1:12" ht="16.5">
      <c r="A553" s="48" t="s">
        <v>113</v>
      </c>
      <c r="B553" s="23" t="s">
        <v>16</v>
      </c>
      <c r="C553" s="16" t="s">
        <v>117</v>
      </c>
      <c r="D553" s="17" t="s">
        <v>118</v>
      </c>
      <c r="E553" s="18" t="s">
        <v>112</v>
      </c>
      <c r="F553" s="19">
        <v>27</v>
      </c>
      <c r="G553" s="20">
        <f>(VLOOKUP(C553,Planilha7!A31:F4131,4,0)*1.2203)</f>
        <v>13.716172</v>
      </c>
      <c r="H553" s="21">
        <f t="shared" si="172"/>
        <v>370.33664399999998</v>
      </c>
      <c r="I553" s="20">
        <f>(VLOOKUP(C553,Planilha7!A547:F4647,5,0)*1.2203)</f>
        <v>15.375779999999999</v>
      </c>
      <c r="J553" s="21">
        <f t="shared" si="173"/>
        <v>415.14605999999998</v>
      </c>
      <c r="K553" s="20">
        <f t="shared" si="174"/>
        <v>29.091951999999999</v>
      </c>
      <c r="L553" s="21">
        <f t="shared" si="175"/>
        <v>785.48270400000001</v>
      </c>
    </row>
    <row r="554" spans="1:12" ht="16.5">
      <c r="A554" s="48" t="s">
        <v>116</v>
      </c>
      <c r="B554" s="23" t="s">
        <v>16</v>
      </c>
      <c r="C554" s="16" t="s">
        <v>120</v>
      </c>
      <c r="D554" s="17" t="s">
        <v>121</v>
      </c>
      <c r="E554" s="18" t="s">
        <v>24</v>
      </c>
      <c r="F554" s="19">
        <v>5</v>
      </c>
      <c r="G554" s="20">
        <f>(VLOOKUP(C554,Planilha7!A32:F4132,4,0)*1.2203)</f>
        <v>14.765629999999998</v>
      </c>
      <c r="H554" s="21">
        <f t="shared" si="172"/>
        <v>73.828149999999994</v>
      </c>
      <c r="I554" s="20">
        <f>(VLOOKUP(C554,Planilha7!A548:F4648,5,0)*1.2203)</f>
        <v>10.25052</v>
      </c>
      <c r="J554" s="21">
        <f t="shared" si="173"/>
        <v>51.252600000000001</v>
      </c>
      <c r="K554" s="20">
        <f t="shared" si="174"/>
        <v>25.016149999999996</v>
      </c>
      <c r="L554" s="21">
        <f t="shared" si="175"/>
        <v>125.08074999999998</v>
      </c>
    </row>
    <row r="555" spans="1:12" ht="16.5">
      <c r="A555" s="49" t="s">
        <v>119</v>
      </c>
      <c r="B555" s="61" t="s">
        <v>16</v>
      </c>
      <c r="C555" s="41" t="s">
        <v>123</v>
      </c>
      <c r="D555" s="17" t="s">
        <v>124</v>
      </c>
      <c r="E555" s="18" t="s">
        <v>31</v>
      </c>
      <c r="F555" s="42">
        <v>1132.6500000000001</v>
      </c>
      <c r="G555" s="20">
        <f>(VLOOKUP(C555,Planilha7!A33:F4133,4,0)*1.2203)</f>
        <v>6.7970709999999999</v>
      </c>
      <c r="H555" s="21">
        <f t="shared" si="172"/>
        <v>7698.7024681500006</v>
      </c>
      <c r="I555" s="20">
        <f>(VLOOKUP(C555,Planilha7!A549:F4649,5,0)*1.2203)</f>
        <v>6.1503119999999996</v>
      </c>
      <c r="J555" s="21">
        <f t="shared" si="173"/>
        <v>6966.1508868000001</v>
      </c>
      <c r="K555" s="20">
        <f t="shared" si="174"/>
        <v>12.947382999999999</v>
      </c>
      <c r="L555" s="21">
        <f t="shared" si="175"/>
        <v>14664.853354949999</v>
      </c>
    </row>
    <row r="556" spans="1:12" ht="16.5">
      <c r="A556" s="48" t="s">
        <v>122</v>
      </c>
      <c r="B556" s="23" t="s">
        <v>16</v>
      </c>
      <c r="C556" s="16" t="s">
        <v>126</v>
      </c>
      <c r="D556" s="17" t="s">
        <v>127</v>
      </c>
      <c r="E556" s="18" t="s">
        <v>31</v>
      </c>
      <c r="F556" s="19">
        <v>133.85</v>
      </c>
      <c r="G556" s="20">
        <f>(VLOOKUP(C556,Planilha7!A34:F4134,4,0)*1.2203)</f>
        <v>12.068766999999999</v>
      </c>
      <c r="H556" s="21">
        <f t="shared" si="172"/>
        <v>1615.4044629499999</v>
      </c>
      <c r="I556" s="20">
        <f>(VLOOKUP(C556,Planilha7!A550:F4650,5,0)*1.2203)</f>
        <v>30.739357000000002</v>
      </c>
      <c r="J556" s="21">
        <f t="shared" si="173"/>
        <v>4114.4629344499999</v>
      </c>
      <c r="K556" s="20">
        <f t="shared" si="174"/>
        <v>42.808123999999999</v>
      </c>
      <c r="L556" s="21">
        <f t="shared" si="175"/>
        <v>5729.8673973999994</v>
      </c>
    </row>
    <row r="557" spans="1:12" ht="16.5">
      <c r="A557" s="48" t="s">
        <v>125</v>
      </c>
      <c r="B557" s="23" t="s">
        <v>16</v>
      </c>
      <c r="C557" s="16" t="s">
        <v>129</v>
      </c>
      <c r="D557" s="17" t="s">
        <v>130</v>
      </c>
      <c r="E557" s="18" t="s">
        <v>31</v>
      </c>
      <c r="F557" s="19">
        <v>68.14</v>
      </c>
      <c r="G557" s="20">
        <f>(VLOOKUP(C557,Planilha7!A35:F4135,4,0)*1.2203)</f>
        <v>14.948675</v>
      </c>
      <c r="H557" s="21">
        <f t="shared" si="172"/>
        <v>1018.6027144999999</v>
      </c>
      <c r="I557" s="20">
        <f>(VLOOKUP(C557,Planilha7!A551:F4651,5,0)*1.2203)</f>
        <v>35.876819999999995</v>
      </c>
      <c r="J557" s="21">
        <f t="shared" si="173"/>
        <v>2444.6465147999997</v>
      </c>
      <c r="K557" s="20">
        <f t="shared" si="174"/>
        <v>50.825494999999997</v>
      </c>
      <c r="L557" s="21">
        <f t="shared" si="175"/>
        <v>3463.2492292999996</v>
      </c>
    </row>
    <row r="558" spans="1:12" ht="16.5">
      <c r="A558" s="48" t="s">
        <v>128</v>
      </c>
      <c r="B558" s="23" t="s">
        <v>16</v>
      </c>
      <c r="C558" s="16" t="s">
        <v>132</v>
      </c>
      <c r="D558" s="17" t="s">
        <v>133</v>
      </c>
      <c r="E558" s="18" t="s">
        <v>112</v>
      </c>
      <c r="F558" s="19">
        <v>12</v>
      </c>
      <c r="G558" s="20">
        <f>(VLOOKUP(C558,Planilha7!A36:F4136,4,0)*1.2203)</f>
        <v>24.491420999999999</v>
      </c>
      <c r="H558" s="21">
        <f t="shared" si="172"/>
        <v>293.89705199999997</v>
      </c>
      <c r="I558" s="20">
        <f>(VLOOKUP(C558,Planilha7!A552:F4652,5,0)*1.2203)</f>
        <v>25.626300000000001</v>
      </c>
      <c r="J558" s="21">
        <f t="shared" si="173"/>
        <v>307.51560000000001</v>
      </c>
      <c r="K558" s="20">
        <f t="shared" si="174"/>
        <v>50.117721000000003</v>
      </c>
      <c r="L558" s="21">
        <f t="shared" si="175"/>
        <v>601.41265199999998</v>
      </c>
    </row>
    <row r="559" spans="1:12" ht="16.5">
      <c r="A559" s="24"/>
      <c r="B559" s="25"/>
      <c r="C559" s="25"/>
      <c r="D559" s="26"/>
      <c r="E559" s="26"/>
      <c r="F559" s="26"/>
      <c r="G559" s="26"/>
      <c r="H559" s="26"/>
      <c r="I559" s="20"/>
      <c r="J559" s="26"/>
      <c r="K559" s="26"/>
      <c r="L559" s="26"/>
    </row>
    <row r="560" spans="1:12" ht="16.5">
      <c r="A560" s="34" t="s">
        <v>134</v>
      </c>
      <c r="B560" s="35"/>
      <c r="C560" s="35"/>
      <c r="D560" s="36" t="s">
        <v>135</v>
      </c>
      <c r="E560" s="35"/>
      <c r="F560" s="37"/>
      <c r="G560" s="38"/>
      <c r="H560" s="39">
        <f>SUM(H561:H566)</f>
        <v>8635.4163410000001</v>
      </c>
      <c r="I560" s="38"/>
      <c r="J560" s="39">
        <f>SUM(J561:J566)</f>
        <v>1193.7950839999999</v>
      </c>
      <c r="K560" s="39"/>
      <c r="L560" s="40">
        <f>SUM(L561:L566)</f>
        <v>9829.2114249999977</v>
      </c>
    </row>
    <row r="561" spans="1:12" ht="16.5">
      <c r="A561" s="48" t="s">
        <v>136</v>
      </c>
      <c r="B561" s="23" t="s">
        <v>16</v>
      </c>
      <c r="C561" s="16" t="s">
        <v>137</v>
      </c>
      <c r="D561" s="17" t="s">
        <v>138</v>
      </c>
      <c r="E561" s="18" t="s">
        <v>24</v>
      </c>
      <c r="F561" s="19">
        <v>7</v>
      </c>
      <c r="G561" s="20">
        <f>(VLOOKUP(C561,Planilha7!A23:F4123,4,0)*1.2203)</f>
        <v>261.339448</v>
      </c>
      <c r="H561" s="21">
        <f>G561*F561</f>
        <v>1829.3761360000001</v>
      </c>
      <c r="I561" s="20">
        <f>(VLOOKUP(C561,Planilha7!A555:F4655,5,0)*1.2203)</f>
        <v>21.562701000000001</v>
      </c>
      <c r="J561" s="21">
        <f>I561*F561</f>
        <v>150.938907</v>
      </c>
      <c r="K561" s="20">
        <f>G561+I561</f>
        <v>282.90214900000001</v>
      </c>
      <c r="L561" s="21">
        <f>F561*K561</f>
        <v>1980.3150430000001</v>
      </c>
    </row>
    <row r="562" spans="1:12" ht="16.5">
      <c r="A562" s="48" t="s">
        <v>139</v>
      </c>
      <c r="B562" s="23" t="s">
        <v>16</v>
      </c>
      <c r="C562" s="16" t="s">
        <v>140</v>
      </c>
      <c r="D562" s="17" t="s">
        <v>141</v>
      </c>
      <c r="E562" s="18" t="s">
        <v>24</v>
      </c>
      <c r="F562" s="19">
        <v>5</v>
      </c>
      <c r="G562" s="20">
        <f>(VLOOKUP(C562,Planilha7!A24:F4124,4,0)*1.2203)</f>
        <v>196.419488</v>
      </c>
      <c r="H562" s="21">
        <f t="shared" ref="H562:H566" si="176">G562*F562</f>
        <v>982.09744000000001</v>
      </c>
      <c r="I562" s="20">
        <f>(VLOOKUP(C562,Planilha7!A556:F4656,5,0)*1.2203)</f>
        <v>21.562701000000001</v>
      </c>
      <c r="J562" s="21">
        <f t="shared" ref="J562:J566" si="177">I562*F562</f>
        <v>107.81350500000001</v>
      </c>
      <c r="K562" s="20">
        <f t="shared" ref="K562:K566" si="178">G562+I562</f>
        <v>217.98218900000001</v>
      </c>
      <c r="L562" s="21">
        <f t="shared" ref="L562:L566" si="179">F562*K562</f>
        <v>1089.9109450000001</v>
      </c>
    </row>
    <row r="563" spans="1:12" ht="47.25" customHeight="1">
      <c r="A563" s="49" t="s">
        <v>142</v>
      </c>
      <c r="B563" s="61" t="s">
        <v>16</v>
      </c>
      <c r="C563" s="41" t="s">
        <v>151</v>
      </c>
      <c r="D563" s="17" t="s">
        <v>152</v>
      </c>
      <c r="E563" s="18" t="s">
        <v>24</v>
      </c>
      <c r="F563" s="42">
        <v>35</v>
      </c>
      <c r="G563" s="20">
        <f>(VLOOKUP(C563,Planilha7!A25:F4125,4,0)*1.2203)</f>
        <v>7.4560329999999997</v>
      </c>
      <c r="H563" s="21">
        <f t="shared" si="176"/>
        <v>260.96115499999996</v>
      </c>
      <c r="I563" s="20">
        <f>(VLOOKUP(C563,Planilha7!A557:F4657,5,0)*1.2203)</f>
        <v>6.5774169999999996</v>
      </c>
      <c r="J563" s="21">
        <f t="shared" si="177"/>
        <v>230.20959499999998</v>
      </c>
      <c r="K563" s="20">
        <f t="shared" si="178"/>
        <v>14.033449999999998</v>
      </c>
      <c r="L563" s="21">
        <f t="shared" si="179"/>
        <v>491.17074999999994</v>
      </c>
    </row>
    <row r="564" spans="1:12" ht="33">
      <c r="A564" s="48" t="s">
        <v>146</v>
      </c>
      <c r="B564" s="23" t="s">
        <v>16</v>
      </c>
      <c r="C564" s="16" t="s">
        <v>154</v>
      </c>
      <c r="D564" s="17" t="s">
        <v>155</v>
      </c>
      <c r="E564" s="18" t="s">
        <v>112</v>
      </c>
      <c r="F564" s="19">
        <v>2</v>
      </c>
      <c r="G564" s="20">
        <f>(VLOOKUP(C564,Planilha7!A26:F4126,4,0)*1.2203)</f>
        <v>1564.0951189999998</v>
      </c>
      <c r="H564" s="21">
        <f t="shared" si="176"/>
        <v>3128.1902379999997</v>
      </c>
      <c r="I564" s="20">
        <f>(VLOOKUP(C564,Planilha7!A558:F4658,5,0)*1.2203)</f>
        <v>216.87171599999999</v>
      </c>
      <c r="J564" s="21">
        <f t="shared" si="177"/>
        <v>433.74343199999998</v>
      </c>
      <c r="K564" s="20">
        <f t="shared" si="178"/>
        <v>1780.9668349999997</v>
      </c>
      <c r="L564" s="21">
        <f t="shared" si="179"/>
        <v>3561.9336699999994</v>
      </c>
    </row>
    <row r="565" spans="1:12" ht="33">
      <c r="A565" s="48" t="s">
        <v>150</v>
      </c>
      <c r="B565" s="23" t="s">
        <v>16</v>
      </c>
      <c r="C565" s="16" t="s">
        <v>228</v>
      </c>
      <c r="D565" s="17" t="s">
        <v>229</v>
      </c>
      <c r="E565" s="18" t="s">
        <v>112</v>
      </c>
      <c r="F565" s="19">
        <v>1</v>
      </c>
      <c r="G565" s="20">
        <f>(VLOOKUP(C565,Planilha7!A27:F4127,4,0)*1.2203)</f>
        <v>1369.396254</v>
      </c>
      <c r="H565" s="21">
        <f t="shared" si="176"/>
        <v>1369.396254</v>
      </c>
      <c r="I565" s="20">
        <f>(VLOOKUP(C565,Planilha7!A559:F4659,5,0)*1.2203)</f>
        <v>216.87171599999999</v>
      </c>
      <c r="J565" s="21">
        <f t="shared" si="177"/>
        <v>216.87171599999999</v>
      </c>
      <c r="K565" s="20">
        <f t="shared" si="178"/>
        <v>1586.2679699999999</v>
      </c>
      <c r="L565" s="21">
        <f t="shared" si="179"/>
        <v>1586.2679699999999</v>
      </c>
    </row>
    <row r="566" spans="1:12" ht="16.5">
      <c r="A566" s="48" t="s">
        <v>153</v>
      </c>
      <c r="B566" s="23" t="s">
        <v>16</v>
      </c>
      <c r="C566" s="16" t="s">
        <v>245</v>
      </c>
      <c r="D566" s="17" t="s">
        <v>246</v>
      </c>
      <c r="E566" s="18" t="s">
        <v>24</v>
      </c>
      <c r="F566" s="19">
        <v>1</v>
      </c>
      <c r="G566" s="20">
        <f>(VLOOKUP(C566,Planilha7!A28:F4128,4,0)*1.2203)</f>
        <v>1065.3951179999999</v>
      </c>
      <c r="H566" s="21">
        <f t="shared" si="176"/>
        <v>1065.3951179999999</v>
      </c>
      <c r="I566" s="20">
        <f>(VLOOKUP(C566,Planilha7!A560:F4660,5,0)*1.2203)</f>
        <v>54.217928999999998</v>
      </c>
      <c r="J566" s="21">
        <f t="shared" si="177"/>
        <v>54.217928999999998</v>
      </c>
      <c r="K566" s="20">
        <f t="shared" si="178"/>
        <v>1119.6130469999998</v>
      </c>
      <c r="L566" s="21">
        <f t="shared" si="179"/>
        <v>1119.6130469999998</v>
      </c>
    </row>
    <row r="567" spans="1:12" ht="16.5">
      <c r="A567" s="24"/>
      <c r="B567" s="25"/>
      <c r="C567" s="25"/>
      <c r="D567" s="26"/>
      <c r="E567" s="26"/>
      <c r="F567" s="26"/>
      <c r="G567" s="26"/>
      <c r="H567" s="26"/>
      <c r="I567" s="20"/>
      <c r="J567" s="26"/>
      <c r="K567" s="26"/>
      <c r="L567" s="26"/>
    </row>
    <row r="568" spans="1:12" ht="16.5">
      <c r="A568" s="27" t="s">
        <v>156</v>
      </c>
      <c r="B568" s="28"/>
      <c r="C568" s="28"/>
      <c r="D568" s="29" t="s">
        <v>157</v>
      </c>
      <c r="E568" s="28"/>
      <c r="F568" s="30"/>
      <c r="G568" s="31"/>
      <c r="H568" s="32">
        <f>SUM(H569:H575)</f>
        <v>9635.629817867999</v>
      </c>
      <c r="I568" s="31"/>
      <c r="J568" s="32">
        <f>SUM(J569:J575)</f>
        <v>5214.6291897698575</v>
      </c>
      <c r="K568" s="32"/>
      <c r="L568" s="33">
        <f>SUM(L569:L575)</f>
        <v>14850.259007637855</v>
      </c>
    </row>
    <row r="569" spans="1:12" ht="16.5">
      <c r="A569" s="48" t="s">
        <v>158</v>
      </c>
      <c r="B569" s="23" t="s">
        <v>16</v>
      </c>
      <c r="C569" s="16" t="s">
        <v>159</v>
      </c>
      <c r="D569" s="17" t="s">
        <v>160</v>
      </c>
      <c r="E569" s="18" t="s">
        <v>44</v>
      </c>
      <c r="F569" s="19">
        <v>23.711402017043699</v>
      </c>
      <c r="G569" s="20">
        <f>(VLOOKUP(C569,Planilha7!A23:F4123,4,0)*1.2203)</f>
        <v>0</v>
      </c>
      <c r="H569" s="21">
        <f>G569*F569</f>
        <v>0</v>
      </c>
      <c r="I569" s="20">
        <f>(VLOOKUP(C569,Planilha7!A132:F4232,5,0)*1.2203)</f>
        <v>19.073288999999999</v>
      </c>
      <c r="J569" s="21">
        <f>I569*F569</f>
        <v>452.25442326625739</v>
      </c>
      <c r="K569" s="20">
        <f>G569+I569</f>
        <v>19.073288999999999</v>
      </c>
      <c r="L569" s="22">
        <f>F569*K569</f>
        <v>452.25442326625739</v>
      </c>
    </row>
    <row r="570" spans="1:12" ht="16.5">
      <c r="A570" s="48" t="s">
        <v>161</v>
      </c>
      <c r="B570" s="23" t="s">
        <v>16</v>
      </c>
      <c r="C570" s="16" t="s">
        <v>192</v>
      </c>
      <c r="D570" s="17" t="s">
        <v>193</v>
      </c>
      <c r="E570" s="18" t="s">
        <v>44</v>
      </c>
      <c r="F570" s="19">
        <v>25.982399999999998</v>
      </c>
      <c r="G570" s="20">
        <f>(VLOOKUP(C570,Planilha7!A24:F4124,4,0)*1.2203)</f>
        <v>311.969695</v>
      </c>
      <c r="H570" s="21">
        <f t="shared" ref="H570:H575" si="180">G570*F570</f>
        <v>8105.7214033679993</v>
      </c>
      <c r="I570" s="20">
        <f>(VLOOKUP(C570,Planilha7!A564:F4664,5,0)*1.2203)</f>
        <v>51.106164</v>
      </c>
      <c r="J570" s="21">
        <f t="shared" ref="J570:J575" si="181">I570*F570</f>
        <v>1327.8607955135999</v>
      </c>
      <c r="K570" s="20">
        <f t="shared" ref="K570:K575" si="182">G570+I570</f>
        <v>363.07585899999998</v>
      </c>
      <c r="L570" s="22">
        <f t="shared" ref="L570:L575" si="183">F570*K570</f>
        <v>9433.5821988815987</v>
      </c>
    </row>
    <row r="571" spans="1:12" ht="16.5">
      <c r="A571" s="48" t="s">
        <v>164</v>
      </c>
      <c r="B571" s="23" t="s">
        <v>21</v>
      </c>
      <c r="C571" s="16" t="s">
        <v>237</v>
      </c>
      <c r="D571" s="17" t="s">
        <v>238</v>
      </c>
      <c r="E571" s="18" t="s">
        <v>31</v>
      </c>
      <c r="F571" s="19">
        <v>0.93</v>
      </c>
      <c r="G571" s="20">
        <f>572.5*1.2203</f>
        <v>698.62175000000002</v>
      </c>
      <c r="H571" s="21">
        <f t="shared" si="180"/>
        <v>649.71822750000001</v>
      </c>
      <c r="I571" s="20">
        <f>22.81*1.2203</f>
        <v>27.835042999999995</v>
      </c>
      <c r="J571" s="21">
        <f t="shared" si="181"/>
        <v>25.886589989999997</v>
      </c>
      <c r="K571" s="20">
        <f t="shared" si="182"/>
        <v>726.45679300000006</v>
      </c>
      <c r="L571" s="22">
        <f t="shared" si="183"/>
        <v>675.60481749000007</v>
      </c>
    </row>
    <row r="572" spans="1:12" ht="16.5">
      <c r="A572" s="48" t="s">
        <v>167</v>
      </c>
      <c r="B572" s="23" t="s">
        <v>21</v>
      </c>
      <c r="C572" s="16" t="s">
        <v>198</v>
      </c>
      <c r="D572" s="17" t="s">
        <v>199</v>
      </c>
      <c r="E572" s="18" t="s">
        <v>24</v>
      </c>
      <c r="F572" s="19">
        <v>4</v>
      </c>
      <c r="G572" s="20">
        <f>90.54*1.2203</f>
        <v>110.485962</v>
      </c>
      <c r="H572" s="21">
        <f t="shared" si="180"/>
        <v>441.943848</v>
      </c>
      <c r="I572" s="20">
        <f>1.29*1.2203</f>
        <v>1.574187</v>
      </c>
      <c r="J572" s="21">
        <f t="shared" si="181"/>
        <v>6.296748</v>
      </c>
      <c r="K572" s="20">
        <f t="shared" si="182"/>
        <v>112.060149</v>
      </c>
      <c r="L572" s="22">
        <f t="shared" si="183"/>
        <v>448.24059599999998</v>
      </c>
    </row>
    <row r="573" spans="1:12" ht="16.5">
      <c r="A573" s="48" t="s">
        <v>170</v>
      </c>
      <c r="B573" s="23" t="s">
        <v>21</v>
      </c>
      <c r="C573" s="16" t="s">
        <v>194</v>
      </c>
      <c r="D573" s="17" t="s">
        <v>195</v>
      </c>
      <c r="E573" s="18" t="s">
        <v>24</v>
      </c>
      <c r="F573" s="19">
        <v>3</v>
      </c>
      <c r="G573" s="20">
        <f>41.97*1.2203</f>
        <v>51.215990999999995</v>
      </c>
      <c r="H573" s="21">
        <f t="shared" si="180"/>
        <v>153.64797299999998</v>
      </c>
      <c r="I573" s="20">
        <f t="shared" ref="I573:I574" si="184">1.29*1.2203</f>
        <v>1.574187</v>
      </c>
      <c r="J573" s="21">
        <f t="shared" si="181"/>
        <v>4.7225609999999998</v>
      </c>
      <c r="K573" s="20">
        <f t="shared" si="182"/>
        <v>52.790177999999997</v>
      </c>
      <c r="L573" s="22">
        <f t="shared" si="183"/>
        <v>158.37053399999999</v>
      </c>
    </row>
    <row r="574" spans="1:12" ht="16.5">
      <c r="A574" s="48" t="s">
        <v>200</v>
      </c>
      <c r="B574" s="23" t="s">
        <v>21</v>
      </c>
      <c r="C574" s="16" t="s">
        <v>196</v>
      </c>
      <c r="D574" s="17" t="s">
        <v>197</v>
      </c>
      <c r="E574" s="18" t="s">
        <v>24</v>
      </c>
      <c r="F574" s="19">
        <v>6</v>
      </c>
      <c r="G574" s="20">
        <f>38.87*1.2203</f>
        <v>47.433060999999995</v>
      </c>
      <c r="H574" s="21">
        <f t="shared" si="180"/>
        <v>284.59836599999994</v>
      </c>
      <c r="I574" s="20">
        <f t="shared" si="184"/>
        <v>1.574187</v>
      </c>
      <c r="J574" s="21">
        <f t="shared" si="181"/>
        <v>9.4451219999999996</v>
      </c>
      <c r="K574" s="20">
        <f t="shared" si="182"/>
        <v>49.007247999999997</v>
      </c>
      <c r="L574" s="22">
        <f t="shared" si="183"/>
        <v>294.04348799999997</v>
      </c>
    </row>
    <row r="575" spans="1:12" ht="34.5" customHeight="1">
      <c r="A575" s="49" t="s">
        <v>201</v>
      </c>
      <c r="B575" s="68" t="s">
        <v>21</v>
      </c>
      <c r="C575" s="16" t="s">
        <v>320</v>
      </c>
      <c r="D575" s="17" t="s">
        <v>321</v>
      </c>
      <c r="E575" s="18" t="s">
        <v>24</v>
      </c>
      <c r="F575" s="19">
        <v>15</v>
      </c>
      <c r="G575" s="20">
        <f>0*1.2203</f>
        <v>0</v>
      </c>
      <c r="H575" s="21">
        <f t="shared" si="180"/>
        <v>0</v>
      </c>
      <c r="I575" s="20">
        <f>185.1*1.2203</f>
        <v>225.87752999999998</v>
      </c>
      <c r="J575" s="21">
        <f t="shared" si="181"/>
        <v>3388.1629499999999</v>
      </c>
      <c r="K575" s="20">
        <f t="shared" si="182"/>
        <v>225.87752999999998</v>
      </c>
      <c r="L575" s="22">
        <f t="shared" si="183"/>
        <v>3388.1629499999999</v>
      </c>
    </row>
    <row r="576" spans="1:12" ht="17.25" thickBot="1">
      <c r="A576" s="43"/>
      <c r="B576" s="44"/>
      <c r="C576" s="44"/>
      <c r="D576" s="45"/>
      <c r="E576" s="45"/>
      <c r="F576" s="46"/>
      <c r="G576" s="47"/>
      <c r="H576" s="47"/>
      <c r="I576" s="20"/>
      <c r="J576" s="47"/>
      <c r="K576" s="47"/>
      <c r="L576" s="47"/>
    </row>
    <row r="577" spans="1:13" ht="18">
      <c r="A577" s="197" t="s">
        <v>171</v>
      </c>
      <c r="B577" s="197"/>
      <c r="C577" s="197"/>
      <c r="D577" s="197"/>
      <c r="E577" s="197"/>
      <c r="F577" s="197"/>
      <c r="G577" s="188">
        <f>ROUND(H568+H530+H518,2)</f>
        <v>150767.04999999999</v>
      </c>
      <c r="H577" s="188"/>
      <c r="I577" s="188">
        <f>ROUND(J568+J530+J518,2)</f>
        <v>64642.05</v>
      </c>
      <c r="J577" s="188"/>
      <c r="K577" s="198">
        <f>ROUND(L568+L530+L518,2)</f>
        <v>215409.1</v>
      </c>
      <c r="L577" s="198"/>
      <c r="M577" s="168">
        <f>I577+G577</f>
        <v>215409.09999999998</v>
      </c>
    </row>
    <row r="578" spans="1:13" ht="16.5">
      <c r="A578" s="204"/>
      <c r="B578" s="204"/>
      <c r="C578" s="204"/>
      <c r="D578" s="204"/>
      <c r="E578" s="204"/>
      <c r="F578" s="204"/>
      <c r="G578" s="204"/>
      <c r="H578" s="204"/>
      <c r="I578" s="204" t="e">
        <f>VLOOKUP(C578,Planilha7!A572:F4672,5,0)</f>
        <v>#N/A</v>
      </c>
      <c r="J578" s="204"/>
      <c r="K578" s="204"/>
      <c r="L578" s="204"/>
      <c r="M578" s="179">
        <f>M577-K577</f>
        <v>0</v>
      </c>
    </row>
    <row r="579" spans="1:13" ht="15.75">
      <c r="A579" s="203" t="s">
        <v>294</v>
      </c>
      <c r="B579" s="203"/>
      <c r="C579" s="203"/>
      <c r="D579" s="203"/>
      <c r="E579" s="203"/>
      <c r="F579" s="203"/>
      <c r="G579" s="203"/>
      <c r="H579" s="203"/>
      <c r="I579" s="203" t="e">
        <f>VLOOKUP(C579,Planilha7!A573:F4673,5,0)</f>
        <v>#N/A</v>
      </c>
      <c r="J579" s="203"/>
      <c r="K579" s="203"/>
      <c r="L579" s="203"/>
    </row>
    <row r="580" spans="1:13" ht="16.5">
      <c r="A580" s="27" t="s">
        <v>13</v>
      </c>
      <c r="B580" s="28"/>
      <c r="C580" s="28"/>
      <c r="D580" s="29" t="s">
        <v>14</v>
      </c>
      <c r="E580" s="28"/>
      <c r="F580" s="30"/>
      <c r="G580" s="31"/>
      <c r="H580" s="32">
        <f>H581</f>
        <v>7298.4129504999992</v>
      </c>
      <c r="I580" s="31"/>
      <c r="J580" s="32">
        <f>J581</f>
        <v>5328.8388660699993</v>
      </c>
      <c r="K580" s="32"/>
      <c r="L580" s="33">
        <f>L581</f>
        <v>12627.25181657</v>
      </c>
    </row>
    <row r="581" spans="1:13" ht="16.5">
      <c r="A581" s="34" t="s">
        <v>15</v>
      </c>
      <c r="B581" s="35"/>
      <c r="C581" s="35"/>
      <c r="D581" s="36" t="s">
        <v>173</v>
      </c>
      <c r="E581" s="35"/>
      <c r="F581" s="37"/>
      <c r="G581" s="38"/>
      <c r="H581" s="39">
        <f>SUM(H582:H590)</f>
        <v>7298.4129504999992</v>
      </c>
      <c r="I581" s="38"/>
      <c r="J581" s="39">
        <f>SUM(J582:J590)</f>
        <v>5328.8388660699993</v>
      </c>
      <c r="K581" s="39"/>
      <c r="L581" s="40">
        <f>SUM(L582:L590)</f>
        <v>12627.25181657</v>
      </c>
    </row>
    <row r="582" spans="1:13" ht="16.5">
      <c r="A582" s="48" t="s">
        <v>174</v>
      </c>
      <c r="B582" s="23" t="s">
        <v>16</v>
      </c>
      <c r="C582" s="16" t="s">
        <v>17</v>
      </c>
      <c r="D582" s="17" t="s">
        <v>18</v>
      </c>
      <c r="E582" s="18" t="s">
        <v>19</v>
      </c>
      <c r="F582" s="19">
        <v>6</v>
      </c>
      <c r="G582" s="20">
        <f>(VLOOKUP(C582,Planilha7!A23:F4123,4,0)*1.2203)</f>
        <v>691.81247599999995</v>
      </c>
      <c r="H582" s="21">
        <f>F582*G582</f>
        <v>4150.8748559999995</v>
      </c>
      <c r="I582" s="20">
        <f>(VLOOKUP(C582,Planilha7!A132:F4232,5,0)*1.2203)</f>
        <v>93.853272999999987</v>
      </c>
      <c r="J582" s="21">
        <f>F582*I582</f>
        <v>563.1196379999999</v>
      </c>
      <c r="K582" s="20">
        <f>G582+I582</f>
        <v>785.66574899999989</v>
      </c>
      <c r="L582" s="21">
        <f>K582*F582</f>
        <v>4713.9944939999996</v>
      </c>
    </row>
    <row r="583" spans="1:13" ht="16.5">
      <c r="A583" s="48" t="s">
        <v>175</v>
      </c>
      <c r="B583" s="23" t="s">
        <v>21</v>
      </c>
      <c r="C583" s="16" t="s">
        <v>22</v>
      </c>
      <c r="D583" s="17" t="s">
        <v>23</v>
      </c>
      <c r="E583" s="18" t="s">
        <v>24</v>
      </c>
      <c r="F583" s="19">
        <v>1</v>
      </c>
      <c r="G583" s="20">
        <f>1515.5*1.2203</f>
        <v>1849.36465</v>
      </c>
      <c r="H583" s="21">
        <f t="shared" ref="H583:H590" si="185">F583*G583</f>
        <v>1849.36465</v>
      </c>
      <c r="I583" s="20">
        <f>394.785*1.2203</f>
        <v>481.75613550000003</v>
      </c>
      <c r="J583" s="21">
        <f t="shared" ref="J583:J590" si="186">F583*I583</f>
        <v>481.75613550000003</v>
      </c>
      <c r="K583" s="20">
        <f t="shared" ref="K583:K590" si="187">G583+I583</f>
        <v>2331.1207855000002</v>
      </c>
      <c r="L583" s="21">
        <f t="shared" ref="L583:L590" si="188">K583*F583</f>
        <v>2331.1207855000002</v>
      </c>
    </row>
    <row r="584" spans="1:13" ht="16.5">
      <c r="A584" s="48" t="s">
        <v>176</v>
      </c>
      <c r="B584" s="23" t="s">
        <v>16</v>
      </c>
      <c r="C584" s="16" t="s">
        <v>39</v>
      </c>
      <c r="D584" s="17" t="s">
        <v>40</v>
      </c>
      <c r="E584" s="18" t="s">
        <v>19</v>
      </c>
      <c r="F584" s="19">
        <v>23.31</v>
      </c>
      <c r="G584" s="20">
        <f>(VLOOKUP(C584,Planilha7!A25:F4125,4,0)*1.2203)</f>
        <v>0</v>
      </c>
      <c r="H584" s="21">
        <f t="shared" si="185"/>
        <v>0</v>
      </c>
      <c r="I584" s="20">
        <f>(VLOOKUP(C584,Planilha7!A134:F4234,5,0)*1.2203)</f>
        <v>31.703393999999999</v>
      </c>
      <c r="J584" s="21">
        <f t="shared" si="186"/>
        <v>739.00611413999991</v>
      </c>
      <c r="K584" s="20">
        <f t="shared" si="187"/>
        <v>31.703393999999999</v>
      </c>
      <c r="L584" s="21">
        <f t="shared" si="188"/>
        <v>739.00611413999991</v>
      </c>
    </row>
    <row r="585" spans="1:13" ht="16.5">
      <c r="A585" s="48" t="s">
        <v>177</v>
      </c>
      <c r="B585" s="23" t="s">
        <v>16</v>
      </c>
      <c r="C585" s="16" t="s">
        <v>178</v>
      </c>
      <c r="D585" s="17" t="s">
        <v>179</v>
      </c>
      <c r="E585" s="18" t="s">
        <v>19</v>
      </c>
      <c r="F585" s="19">
        <v>5.67</v>
      </c>
      <c r="G585" s="20">
        <f>(VLOOKUP(C585,Planilha7!A26:F4126,4,0)*1.2203)</f>
        <v>0</v>
      </c>
      <c r="H585" s="21">
        <f t="shared" si="185"/>
        <v>0</v>
      </c>
      <c r="I585" s="20">
        <f>(VLOOKUP(C585,Planilha7!A135:F4235,5,0)*1.2203)</f>
        <v>4.3076589999999992</v>
      </c>
      <c r="J585" s="21">
        <f t="shared" si="186"/>
        <v>24.424426529999995</v>
      </c>
      <c r="K585" s="20">
        <f t="shared" si="187"/>
        <v>4.3076589999999992</v>
      </c>
      <c r="L585" s="21">
        <f t="shared" si="188"/>
        <v>24.424426529999995</v>
      </c>
    </row>
    <row r="586" spans="1:13" ht="16.5">
      <c r="A586" s="48" t="s">
        <v>180</v>
      </c>
      <c r="B586" s="23" t="s">
        <v>16</v>
      </c>
      <c r="C586" s="16" t="s">
        <v>203</v>
      </c>
      <c r="D586" s="17" t="s">
        <v>204</v>
      </c>
      <c r="E586" s="18" t="s">
        <v>19</v>
      </c>
      <c r="F586" s="19">
        <v>9.6</v>
      </c>
      <c r="G586" s="20">
        <f>(VLOOKUP(C586,Planilha7!A27:F4127,4,0)*1.2203)</f>
        <v>49.251307999999995</v>
      </c>
      <c r="H586" s="21">
        <f t="shared" si="185"/>
        <v>472.81255679999992</v>
      </c>
      <c r="I586" s="20">
        <f>(VLOOKUP(C586,Planilha7!A136:F4236,5,0)*1.2203)</f>
        <v>36.011052999999997</v>
      </c>
      <c r="J586" s="21">
        <f t="shared" si="186"/>
        <v>345.70610879999998</v>
      </c>
      <c r="K586" s="20">
        <f t="shared" si="187"/>
        <v>85.262360999999999</v>
      </c>
      <c r="L586" s="21">
        <f t="shared" si="188"/>
        <v>818.51866559999996</v>
      </c>
    </row>
    <row r="587" spans="1:13" ht="16.5">
      <c r="A587" s="48" t="s">
        <v>181</v>
      </c>
      <c r="B587" s="23" t="s">
        <v>16</v>
      </c>
      <c r="C587" s="16" t="s">
        <v>46</v>
      </c>
      <c r="D587" s="17" t="s">
        <v>47</v>
      </c>
      <c r="E587" s="18" t="s">
        <v>44</v>
      </c>
      <c r="F587" s="19">
        <v>24.552</v>
      </c>
      <c r="G587" s="20">
        <f>(VLOOKUP(C587,Planilha7!A28:F4128,4,0)*1.2203)</f>
        <v>0</v>
      </c>
      <c r="H587" s="21">
        <f t="shared" si="185"/>
        <v>0</v>
      </c>
      <c r="I587" s="20">
        <f>(VLOOKUP(C587,Planilha7!A137:F4237,5,0)*1.2203)</f>
        <v>61.320074999999996</v>
      </c>
      <c r="J587" s="21">
        <f t="shared" si="186"/>
        <v>1505.5304813999999</v>
      </c>
      <c r="K587" s="20">
        <f t="shared" si="187"/>
        <v>61.320074999999996</v>
      </c>
      <c r="L587" s="21">
        <f t="shared" si="188"/>
        <v>1505.5304813999999</v>
      </c>
    </row>
    <row r="588" spans="1:13" ht="16.5">
      <c r="A588" s="48" t="s">
        <v>184</v>
      </c>
      <c r="B588" s="23" t="s">
        <v>16</v>
      </c>
      <c r="C588" s="16" t="s">
        <v>182</v>
      </c>
      <c r="D588" s="17" t="s">
        <v>183</v>
      </c>
      <c r="E588" s="18" t="s">
        <v>44</v>
      </c>
      <c r="F588" s="19">
        <v>6.6916000000000002</v>
      </c>
      <c r="G588" s="20">
        <f>(VLOOKUP(C588,Planilha7!A29:F4129,4,0)*1.2203)</f>
        <v>0</v>
      </c>
      <c r="H588" s="21">
        <f t="shared" si="185"/>
        <v>0</v>
      </c>
      <c r="I588" s="20">
        <f>(VLOOKUP(C588,Planilha7!A138:F4238,5,0)*1.2203)</f>
        <v>224.84027499999999</v>
      </c>
      <c r="J588" s="21">
        <f t="shared" si="186"/>
        <v>1504.54118419</v>
      </c>
      <c r="K588" s="20">
        <f t="shared" si="187"/>
        <v>224.84027499999999</v>
      </c>
      <c r="L588" s="21">
        <f t="shared" si="188"/>
        <v>1504.54118419</v>
      </c>
    </row>
    <row r="589" spans="1:13" ht="16.5">
      <c r="A589" s="48" t="s">
        <v>223</v>
      </c>
      <c r="B589" s="23" t="s">
        <v>16</v>
      </c>
      <c r="C589" s="16" t="s">
        <v>295</v>
      </c>
      <c r="D589" s="17" t="s">
        <v>296</v>
      </c>
      <c r="E589" s="18" t="s">
        <v>19</v>
      </c>
      <c r="F589" s="19">
        <v>6.7439999999999998</v>
      </c>
      <c r="G589" s="20">
        <f>(VLOOKUP(C589,Planilha7!A30:F4130,4,0)*1.2203)</f>
        <v>0</v>
      </c>
      <c r="H589" s="21">
        <f t="shared" si="185"/>
        <v>0</v>
      </c>
      <c r="I589" s="20">
        <f>(VLOOKUP(C589,Planilha7!A139:F4239,5,0)*1.2203)</f>
        <v>12.264015000000001</v>
      </c>
      <c r="J589" s="21">
        <f t="shared" si="186"/>
        <v>82.70851716</v>
      </c>
      <c r="K589" s="20">
        <f t="shared" si="187"/>
        <v>12.264015000000001</v>
      </c>
      <c r="L589" s="21">
        <f t="shared" si="188"/>
        <v>82.70851716</v>
      </c>
    </row>
    <row r="590" spans="1:13" ht="33">
      <c r="A590" s="48" t="s">
        <v>224</v>
      </c>
      <c r="B590" s="23" t="s">
        <v>16</v>
      </c>
      <c r="C590" s="16" t="s">
        <v>49</v>
      </c>
      <c r="D590" s="17" t="s">
        <v>50</v>
      </c>
      <c r="E590" s="18" t="s">
        <v>44</v>
      </c>
      <c r="F590" s="19">
        <v>6.69</v>
      </c>
      <c r="G590" s="20">
        <f>(VLOOKUP(C590,Planilha7!A31:F4131,4,0)*1.2203)</f>
        <v>123.37232999999999</v>
      </c>
      <c r="H590" s="21">
        <f t="shared" si="185"/>
        <v>825.36088770000003</v>
      </c>
      <c r="I590" s="20">
        <f>(VLOOKUP(C590,Planilha7!A140:F4240,5,0)*1.2203)</f>
        <v>12.264015000000001</v>
      </c>
      <c r="J590" s="21">
        <f t="shared" si="186"/>
        <v>82.046260350000011</v>
      </c>
      <c r="K590" s="20">
        <f t="shared" si="187"/>
        <v>135.63634500000001</v>
      </c>
      <c r="L590" s="21">
        <f t="shared" si="188"/>
        <v>907.40714805000005</v>
      </c>
    </row>
    <row r="591" spans="1:13" ht="16.5">
      <c r="A591" s="24"/>
      <c r="B591" s="25"/>
      <c r="C591" s="25"/>
      <c r="D591" s="26"/>
      <c r="E591" s="26"/>
      <c r="F591" s="26"/>
      <c r="G591" s="26"/>
      <c r="H591" s="26"/>
      <c r="I591" s="20"/>
      <c r="J591" s="26"/>
      <c r="K591" s="26"/>
      <c r="L591" s="26"/>
    </row>
    <row r="592" spans="1:13" ht="16.5">
      <c r="A592" s="27" t="s">
        <v>51</v>
      </c>
      <c r="B592" s="28"/>
      <c r="C592" s="28"/>
      <c r="D592" s="29" t="s">
        <v>52</v>
      </c>
      <c r="E592" s="28"/>
      <c r="F592" s="30"/>
      <c r="G592" s="31"/>
      <c r="H592" s="32">
        <f>ROUND(H593+H623+H606,2)</f>
        <v>148050.73000000001</v>
      </c>
      <c r="I592" s="31"/>
      <c r="J592" s="32">
        <f>ROUND(J593+J623+J606,2)</f>
        <v>55117.21</v>
      </c>
      <c r="K592" s="32"/>
      <c r="L592" s="33">
        <f>ROUND(L593+L623+L606,2)</f>
        <v>203167.94</v>
      </c>
    </row>
    <row r="593" spans="1:12" ht="16.5">
      <c r="A593" s="34" t="s">
        <v>53</v>
      </c>
      <c r="B593" s="35"/>
      <c r="C593" s="35"/>
      <c r="D593" s="36" t="s">
        <v>54</v>
      </c>
      <c r="E593" s="35"/>
      <c r="F593" s="37"/>
      <c r="G593" s="38"/>
      <c r="H593" s="39">
        <f>SUM(H594:H604)</f>
        <v>83613.237430437948</v>
      </c>
      <c r="I593" s="38"/>
      <c r="J593" s="39">
        <f>SUM(J594:J604)</f>
        <v>29175.598055978939</v>
      </c>
      <c r="K593" s="39"/>
      <c r="L593" s="40">
        <f>SUM(L594:L604)</f>
        <v>112788.83548641689</v>
      </c>
    </row>
    <row r="594" spans="1:12" ht="16.5">
      <c r="A594" s="23" t="s">
        <v>55</v>
      </c>
      <c r="B594" s="23" t="s">
        <v>16</v>
      </c>
      <c r="C594" s="16" t="s">
        <v>56</v>
      </c>
      <c r="D594" s="17" t="s">
        <v>57</v>
      </c>
      <c r="E594" s="18" t="s">
        <v>24</v>
      </c>
      <c r="F594" s="19">
        <v>1</v>
      </c>
      <c r="G594" s="20">
        <f>(VLOOKUP(C594,Planilha7!A23:F4123,4,0)*1.2203)</f>
        <v>492.36664400000001</v>
      </c>
      <c r="H594" s="21">
        <f>F594*G594</f>
        <v>492.36664400000001</v>
      </c>
      <c r="I594" s="20">
        <f>(VLOOKUP(C594,Planilha7!A132:F4232,5,0)*1.2203)</f>
        <v>23.063669999999998</v>
      </c>
      <c r="J594" s="21">
        <f>F594*I594</f>
        <v>23.063669999999998</v>
      </c>
      <c r="K594" s="20">
        <f>G594+I594</f>
        <v>515.43031399999995</v>
      </c>
      <c r="L594" s="22">
        <f>K594*F594</f>
        <v>515.43031399999995</v>
      </c>
    </row>
    <row r="595" spans="1:12" ht="16.5">
      <c r="A595" s="23" t="s">
        <v>58</v>
      </c>
      <c r="B595" s="23" t="s">
        <v>16</v>
      </c>
      <c r="C595" s="16" t="s">
        <v>62</v>
      </c>
      <c r="D595" s="17" t="s">
        <v>63</v>
      </c>
      <c r="E595" s="18" t="s">
        <v>24</v>
      </c>
      <c r="F595" s="19">
        <v>1</v>
      </c>
      <c r="G595" s="20">
        <f>(VLOOKUP(C595,Planilha7!A24:F4124,4,0)*1.2203)</f>
        <v>606.03758899999991</v>
      </c>
      <c r="H595" s="21">
        <f t="shared" ref="H595:H604" si="189">F595*G595</f>
        <v>606.03758899999991</v>
      </c>
      <c r="I595" s="20">
        <f>(VLOOKUP(C595,Planilha7!A133:F4233,5,0)*1.2203)</f>
        <v>102.480794</v>
      </c>
      <c r="J595" s="21">
        <f t="shared" ref="J595:J604" si="190">F595*I595</f>
        <v>102.480794</v>
      </c>
      <c r="K595" s="20">
        <f t="shared" ref="K595:K604" si="191">G595+I595</f>
        <v>708.51838299999986</v>
      </c>
      <c r="L595" s="22">
        <f t="shared" ref="L595:L604" si="192">K595*F595</f>
        <v>708.51838299999986</v>
      </c>
    </row>
    <row r="596" spans="1:12" ht="33">
      <c r="A596" s="23" t="s">
        <v>61</v>
      </c>
      <c r="B596" s="23" t="s">
        <v>16</v>
      </c>
      <c r="C596" s="16" t="s">
        <v>65</v>
      </c>
      <c r="D596" s="17" t="s">
        <v>66</v>
      </c>
      <c r="E596" s="18" t="s">
        <v>24</v>
      </c>
      <c r="F596" s="19">
        <v>1</v>
      </c>
      <c r="G596" s="20">
        <f>(VLOOKUP(C596,Planilha7!A25:F4125,4,0)*1.2203)</f>
        <v>565.04771200000005</v>
      </c>
      <c r="H596" s="21">
        <f t="shared" si="189"/>
        <v>565.04771200000005</v>
      </c>
      <c r="I596" s="20">
        <f>(VLOOKUP(C596,Planilha7!A134:F4234,5,0)*1.2203)</f>
        <v>61.600743999999992</v>
      </c>
      <c r="J596" s="21">
        <f t="shared" si="190"/>
        <v>61.600743999999992</v>
      </c>
      <c r="K596" s="20">
        <f t="shared" si="191"/>
        <v>626.64845600000001</v>
      </c>
      <c r="L596" s="22">
        <f t="shared" si="192"/>
        <v>626.64845600000001</v>
      </c>
    </row>
    <row r="597" spans="1:12" ht="16.5">
      <c r="A597" s="23" t="s">
        <v>64</v>
      </c>
      <c r="B597" s="23" t="s">
        <v>16</v>
      </c>
      <c r="C597" s="16" t="s">
        <v>59</v>
      </c>
      <c r="D597" s="17" t="s">
        <v>60</v>
      </c>
      <c r="E597" s="18" t="s">
        <v>24</v>
      </c>
      <c r="F597" s="19">
        <v>1</v>
      </c>
      <c r="G597" s="20">
        <f>(VLOOKUP(C597,Planilha7!A26:F4126,4,0)*1.2203)</f>
        <v>522.53246000000001</v>
      </c>
      <c r="H597" s="21">
        <f t="shared" si="189"/>
        <v>522.53246000000001</v>
      </c>
      <c r="I597" s="20">
        <f>(VLOOKUP(C597,Planilha7!A135:F4235,5,0)*1.2203)</f>
        <v>23.063669999999998</v>
      </c>
      <c r="J597" s="21">
        <f t="shared" si="190"/>
        <v>23.063669999999998</v>
      </c>
      <c r="K597" s="20">
        <f t="shared" si="191"/>
        <v>545.59613000000002</v>
      </c>
      <c r="L597" s="22">
        <f t="shared" si="192"/>
        <v>545.59613000000002</v>
      </c>
    </row>
    <row r="598" spans="1:12" ht="16.5">
      <c r="A598" s="23" t="s">
        <v>67</v>
      </c>
      <c r="B598" s="23" t="s">
        <v>16</v>
      </c>
      <c r="C598" s="16" t="s">
        <v>68</v>
      </c>
      <c r="D598" s="17" t="s">
        <v>69</v>
      </c>
      <c r="E598" s="18" t="s">
        <v>24</v>
      </c>
      <c r="F598" s="19">
        <v>1</v>
      </c>
      <c r="G598" s="20">
        <f>(VLOOKUP(C598,Planilha7!A27:F4127,4,0)*1.2203)</f>
        <v>395.01110999999997</v>
      </c>
      <c r="H598" s="21">
        <f t="shared" si="189"/>
        <v>395.01110999999997</v>
      </c>
      <c r="I598" s="20">
        <f>(VLOOKUP(C598,Planilha7!A136:F4236,5,0)*1.2203)</f>
        <v>76.866697000000002</v>
      </c>
      <c r="J598" s="21">
        <f t="shared" si="190"/>
        <v>76.866697000000002</v>
      </c>
      <c r="K598" s="20">
        <f t="shared" si="191"/>
        <v>471.87780699999996</v>
      </c>
      <c r="L598" s="22">
        <f t="shared" si="192"/>
        <v>471.87780699999996</v>
      </c>
    </row>
    <row r="599" spans="1:12" ht="16.5">
      <c r="A599" s="23" t="s">
        <v>70</v>
      </c>
      <c r="B599" s="23" t="s">
        <v>16</v>
      </c>
      <c r="C599" s="16" t="s">
        <v>71</v>
      </c>
      <c r="D599" s="17" t="s">
        <v>72</v>
      </c>
      <c r="E599" s="18" t="s">
        <v>31</v>
      </c>
      <c r="F599" s="19">
        <v>5.35</v>
      </c>
      <c r="G599" s="20">
        <f>(VLOOKUP(C599,Planilha7!A28:F4128,4,0)*1.2203)</f>
        <v>269.18597699999998</v>
      </c>
      <c r="H599" s="21">
        <f t="shared" si="189"/>
        <v>1440.1449769499998</v>
      </c>
      <c r="I599" s="20">
        <f>(VLOOKUP(C599,Planilha7!A137:F4237,5,0)*1.2203)</f>
        <v>115.293944</v>
      </c>
      <c r="J599" s="21">
        <f t="shared" si="190"/>
        <v>616.82260039999994</v>
      </c>
      <c r="K599" s="20">
        <f t="shared" si="191"/>
        <v>384.47992099999999</v>
      </c>
      <c r="L599" s="22">
        <f t="shared" si="192"/>
        <v>2056.9675773499998</v>
      </c>
    </row>
    <row r="600" spans="1:12" ht="16.5">
      <c r="A600" s="23" t="s">
        <v>73</v>
      </c>
      <c r="B600" s="23" t="s">
        <v>16</v>
      </c>
      <c r="C600" s="16" t="s">
        <v>74</v>
      </c>
      <c r="D600" s="17" t="s">
        <v>75</v>
      </c>
      <c r="E600" s="18" t="s">
        <v>31</v>
      </c>
      <c r="F600" s="19">
        <v>217.78</v>
      </c>
      <c r="G600" s="20">
        <f>(VLOOKUP(C600,Planilha7!A29:F4129,4,0)*1.2203)</f>
        <v>235.542306</v>
      </c>
      <c r="H600" s="21">
        <f t="shared" si="189"/>
        <v>51296.403400679999</v>
      </c>
      <c r="I600" s="20">
        <f>(VLOOKUP(C600,Planilha7!A138:F4238,5,0)*1.2203)</f>
        <v>102.480794</v>
      </c>
      <c r="J600" s="21">
        <f t="shared" si="190"/>
        <v>22318.267317320002</v>
      </c>
      <c r="K600" s="20">
        <f t="shared" si="191"/>
        <v>338.0231</v>
      </c>
      <c r="L600" s="22">
        <f t="shared" si="192"/>
        <v>73614.670717999994</v>
      </c>
    </row>
    <row r="601" spans="1:12" ht="16.5">
      <c r="A601" s="23" t="s">
        <v>76</v>
      </c>
      <c r="B601" s="23" t="s">
        <v>16</v>
      </c>
      <c r="C601" s="16" t="s">
        <v>77</v>
      </c>
      <c r="D601" s="17" t="s">
        <v>78</v>
      </c>
      <c r="E601" s="18" t="s">
        <v>24</v>
      </c>
      <c r="F601" s="19">
        <v>1</v>
      </c>
      <c r="G601" s="20">
        <f>(VLOOKUP(C601,Planilha7!A30:F4130,4,0)*1.2203)</f>
        <v>6353.3333109999994</v>
      </c>
      <c r="H601" s="21">
        <f t="shared" si="189"/>
        <v>6353.3333109999994</v>
      </c>
      <c r="I601" s="20">
        <f>(VLOOKUP(C601,Planilha7!A139:F4239,5,0)*1.2203)</f>
        <v>286.72168799999997</v>
      </c>
      <c r="J601" s="21">
        <f t="shared" si="190"/>
        <v>286.72168799999997</v>
      </c>
      <c r="K601" s="20">
        <f t="shared" si="191"/>
        <v>6640.054998999999</v>
      </c>
      <c r="L601" s="22">
        <f t="shared" si="192"/>
        <v>6640.054998999999</v>
      </c>
    </row>
    <row r="602" spans="1:12" ht="16.5">
      <c r="A602" s="23" t="s">
        <v>79</v>
      </c>
      <c r="B602" s="23" t="s">
        <v>16</v>
      </c>
      <c r="C602" s="16" t="s">
        <v>80</v>
      </c>
      <c r="D602" s="17" t="s">
        <v>81</v>
      </c>
      <c r="E602" s="18" t="s">
        <v>19</v>
      </c>
      <c r="F602" s="19">
        <v>107.71215413199999</v>
      </c>
      <c r="G602" s="20">
        <f>(VLOOKUP(C602,Planilha7!A31:F4131,4,0)*1.2203)</f>
        <v>18.231282</v>
      </c>
      <c r="H602" s="21">
        <f t="shared" si="189"/>
        <v>1963.7306568079571</v>
      </c>
      <c r="I602" s="20">
        <f>(VLOOKUP(C602,Planilha7!A140:F4240,5,0)*1.2203)</f>
        <v>30.129207000000001</v>
      </c>
      <c r="J602" s="21">
        <f t="shared" si="190"/>
        <v>3245.2817882589334</v>
      </c>
      <c r="K602" s="20">
        <f t="shared" si="191"/>
        <v>48.360489000000001</v>
      </c>
      <c r="L602" s="22">
        <f t="shared" si="192"/>
        <v>5209.01244506689</v>
      </c>
    </row>
    <row r="603" spans="1:12" ht="16.5">
      <c r="A603" s="23" t="s">
        <v>82</v>
      </c>
      <c r="B603" s="23" t="s">
        <v>16</v>
      </c>
      <c r="C603" s="16" t="s">
        <v>83</v>
      </c>
      <c r="D603" s="17" t="s">
        <v>84</v>
      </c>
      <c r="E603" s="18" t="s">
        <v>24</v>
      </c>
      <c r="F603" s="19">
        <v>6</v>
      </c>
      <c r="G603" s="20">
        <f>(VLOOKUP(C603,Planilha7!A32:F4132,4,0)*1.2203)</f>
        <v>2819.25909</v>
      </c>
      <c r="H603" s="21">
        <f t="shared" si="189"/>
        <v>16915.554540000001</v>
      </c>
      <c r="I603" s="20">
        <f>(VLOOKUP(C603,Planilha7!A141:F4241,5,0)*1.2203)</f>
        <v>266.45250499999997</v>
      </c>
      <c r="J603" s="21">
        <f t="shared" si="190"/>
        <v>1598.7150299999998</v>
      </c>
      <c r="K603" s="20">
        <f t="shared" si="191"/>
        <v>3085.7115949999998</v>
      </c>
      <c r="L603" s="22">
        <f t="shared" si="192"/>
        <v>18514.269569999997</v>
      </c>
    </row>
    <row r="604" spans="1:12" ht="16.5">
      <c r="A604" s="48" t="s">
        <v>85</v>
      </c>
      <c r="B604" s="23" t="s">
        <v>16</v>
      </c>
      <c r="C604" s="16" t="s">
        <v>210</v>
      </c>
      <c r="D604" s="17" t="s">
        <v>211</v>
      </c>
      <c r="E604" s="18" t="s">
        <v>24</v>
      </c>
      <c r="F604" s="19">
        <v>1</v>
      </c>
      <c r="G604" s="20">
        <f>(VLOOKUP(C604,Planilha7!A33:F4133,4,0)*1.2203)</f>
        <v>3063.0750299999995</v>
      </c>
      <c r="H604" s="21">
        <f t="shared" si="189"/>
        <v>3063.0750299999995</v>
      </c>
      <c r="I604" s="20">
        <f>(VLOOKUP(C604,Planilha7!A142:F4242,5,0)*1.2203)</f>
        <v>822.71405700000003</v>
      </c>
      <c r="J604" s="21">
        <f t="shared" si="190"/>
        <v>822.71405700000003</v>
      </c>
      <c r="K604" s="20">
        <f t="shared" si="191"/>
        <v>3885.7890869999997</v>
      </c>
      <c r="L604" s="22">
        <f t="shared" si="192"/>
        <v>3885.7890869999997</v>
      </c>
    </row>
    <row r="605" spans="1:12" ht="16.5">
      <c r="A605" s="24"/>
      <c r="B605" s="25"/>
      <c r="C605" s="25"/>
      <c r="D605" s="26"/>
      <c r="E605" s="26"/>
      <c r="F605" s="26"/>
      <c r="G605" s="26"/>
      <c r="H605" s="26"/>
      <c r="I605" s="20"/>
      <c r="J605" s="26"/>
      <c r="K605" s="26"/>
      <c r="L605" s="26"/>
    </row>
    <row r="606" spans="1:12" ht="16.5">
      <c r="A606" s="34" t="s">
        <v>88</v>
      </c>
      <c r="B606" s="35"/>
      <c r="C606" s="35"/>
      <c r="D606" s="36" t="s">
        <v>89</v>
      </c>
      <c r="E606" s="35"/>
      <c r="F606" s="37"/>
      <c r="G606" s="38"/>
      <c r="H606" s="39">
        <f>SUM(H607:H621)</f>
        <v>48275.683153229991</v>
      </c>
      <c r="I606" s="38"/>
      <c r="J606" s="39">
        <f>SUM(J607:J621)</f>
        <v>23934.470954739994</v>
      </c>
      <c r="K606" s="39"/>
      <c r="L606" s="40">
        <f>SUM(L607:L621)</f>
        <v>72210.154107969982</v>
      </c>
    </row>
    <row r="607" spans="1:12" ht="16.5">
      <c r="A607" s="48" t="s">
        <v>90</v>
      </c>
      <c r="B607" s="23" t="s">
        <v>16</v>
      </c>
      <c r="C607" s="16" t="s">
        <v>91</v>
      </c>
      <c r="D607" s="17" t="s">
        <v>92</v>
      </c>
      <c r="E607" s="18" t="s">
        <v>24</v>
      </c>
      <c r="F607" s="19">
        <v>7</v>
      </c>
      <c r="G607" s="20">
        <f>(VLOOKUP(C607,Planilha7!A23:F4123,4,0)*1.2203)</f>
        <v>103.61567299999999</v>
      </c>
      <c r="H607" s="21">
        <f>F607*G607</f>
        <v>725.30971099999988</v>
      </c>
      <c r="I607" s="20">
        <f>(VLOOKUP(C607,Planilha7!A601:F4701,5,0)*1.2203)</f>
        <v>15.375779999999999</v>
      </c>
      <c r="J607" s="21">
        <f>F607*I607</f>
        <v>107.63046</v>
      </c>
      <c r="K607" s="20">
        <f>G607+I607</f>
        <v>118.99145299999998</v>
      </c>
      <c r="L607" s="21">
        <f>K607*F607</f>
        <v>832.94017099999985</v>
      </c>
    </row>
    <row r="608" spans="1:12" ht="16.5">
      <c r="A608" s="48" t="s">
        <v>93</v>
      </c>
      <c r="B608" s="23" t="s">
        <v>16</v>
      </c>
      <c r="C608" s="16" t="s">
        <v>94</v>
      </c>
      <c r="D608" s="17" t="s">
        <v>95</v>
      </c>
      <c r="E608" s="18" t="s">
        <v>24</v>
      </c>
      <c r="F608" s="19">
        <v>6</v>
      </c>
      <c r="G608" s="20">
        <f>(VLOOKUP(C608,Planilha7!A24:F4124,4,0)*1.2203)</f>
        <v>91.961807999999991</v>
      </c>
      <c r="H608" s="21">
        <f t="shared" ref="H608:H621" si="193">F608*G608</f>
        <v>551.77084799999989</v>
      </c>
      <c r="I608" s="20">
        <f>(VLOOKUP(C608,Planilha7!A602:F4702,5,0)*1.2203)</f>
        <v>15.375779999999999</v>
      </c>
      <c r="J608" s="21">
        <f t="shared" ref="J608:J621" si="194">F608*I608</f>
        <v>92.254679999999993</v>
      </c>
      <c r="K608" s="20">
        <f t="shared" ref="K608:K621" si="195">G608+I608</f>
        <v>107.33758799999998</v>
      </c>
      <c r="L608" s="21">
        <f t="shared" ref="L608:L621" si="196">K608*F608</f>
        <v>644.02552799999989</v>
      </c>
    </row>
    <row r="609" spans="1:13" ht="16.5">
      <c r="A609" s="48" t="s">
        <v>96</v>
      </c>
      <c r="B609" s="23" t="s">
        <v>16</v>
      </c>
      <c r="C609" s="16" t="s">
        <v>97</v>
      </c>
      <c r="D609" s="17" t="s">
        <v>98</v>
      </c>
      <c r="E609" s="18" t="s">
        <v>24</v>
      </c>
      <c r="F609" s="19">
        <v>6</v>
      </c>
      <c r="G609" s="20">
        <f>(VLOOKUP(C609,Planilha7!A25:F4125,4,0)*1.2203)</f>
        <v>367.85943499999996</v>
      </c>
      <c r="H609" s="21">
        <f t="shared" si="193"/>
        <v>2207.15661</v>
      </c>
      <c r="I609" s="20">
        <f>(VLOOKUP(C609,Planilha7!A603:F4703,5,0)*1.2203)</f>
        <v>15.375779999999999</v>
      </c>
      <c r="J609" s="21">
        <f t="shared" si="194"/>
        <v>92.254679999999993</v>
      </c>
      <c r="K609" s="20">
        <f t="shared" si="195"/>
        <v>383.23521499999998</v>
      </c>
      <c r="L609" s="21">
        <f t="shared" si="196"/>
        <v>2299.41129</v>
      </c>
    </row>
    <row r="610" spans="1:13" ht="33">
      <c r="A610" s="48" t="s">
        <v>99</v>
      </c>
      <c r="B610" s="23" t="s">
        <v>16</v>
      </c>
      <c r="C610" s="16" t="s">
        <v>100</v>
      </c>
      <c r="D610" s="17" t="s">
        <v>101</v>
      </c>
      <c r="E610" s="18" t="s">
        <v>24</v>
      </c>
      <c r="F610" s="19">
        <v>1</v>
      </c>
      <c r="G610" s="20">
        <f>(VLOOKUP(C610,Planilha7!A26:F4126,4,0)*1.2203)</f>
        <v>926.90327100000002</v>
      </c>
      <c r="H610" s="21">
        <f t="shared" si="193"/>
        <v>926.90327100000002</v>
      </c>
      <c r="I610" s="20">
        <f>(VLOOKUP(C610,Planilha7!A604:F4704,5,0)*1.2203)</f>
        <v>16.413034999999997</v>
      </c>
      <c r="J610" s="21">
        <f t="shared" si="194"/>
        <v>16.413034999999997</v>
      </c>
      <c r="K610" s="20">
        <f t="shared" si="195"/>
        <v>943.31630600000005</v>
      </c>
      <c r="L610" s="21">
        <f t="shared" si="196"/>
        <v>943.31630600000005</v>
      </c>
      <c r="M610" s="182"/>
    </row>
    <row r="611" spans="1:13" ht="33">
      <c r="A611" s="48" t="s">
        <v>102</v>
      </c>
      <c r="B611" s="23" t="s">
        <v>16</v>
      </c>
      <c r="C611" s="16" t="s">
        <v>103</v>
      </c>
      <c r="D611" s="17" t="s">
        <v>104</v>
      </c>
      <c r="E611" s="18" t="s">
        <v>24</v>
      </c>
      <c r="F611" s="19">
        <v>33</v>
      </c>
      <c r="G611" s="20">
        <f>(VLOOKUP(C611,Planilha7!A27:F4127,4,0)*1.2203)</f>
        <v>107.715881</v>
      </c>
      <c r="H611" s="21">
        <f t="shared" si="193"/>
        <v>3554.624073</v>
      </c>
      <c r="I611" s="20">
        <f>(VLOOKUP(C611,Planilha7!A605:F4705,5,0)*1.2203)</f>
        <v>25.626300000000001</v>
      </c>
      <c r="J611" s="21">
        <f t="shared" si="194"/>
        <v>845.66790000000003</v>
      </c>
      <c r="K611" s="20">
        <f t="shared" si="195"/>
        <v>133.34218099999998</v>
      </c>
      <c r="L611" s="21">
        <f t="shared" si="196"/>
        <v>4400.2919729999994</v>
      </c>
      <c r="M611" s="182"/>
    </row>
    <row r="612" spans="1:13" ht="16.5">
      <c r="A612" s="48" t="s">
        <v>105</v>
      </c>
      <c r="B612" s="23" t="s">
        <v>21</v>
      </c>
      <c r="C612" s="16" t="s">
        <v>8534</v>
      </c>
      <c r="D612" s="17" t="s">
        <v>8535</v>
      </c>
      <c r="E612" s="18" t="s">
        <v>24</v>
      </c>
      <c r="F612" s="19">
        <v>1</v>
      </c>
      <c r="G612" s="20">
        <f>1232.17*1.2203</f>
        <v>1503.6170509999999</v>
      </c>
      <c r="H612" s="21">
        <f t="shared" si="193"/>
        <v>1503.6170509999999</v>
      </c>
      <c r="I612" s="20">
        <f>108.6*1.2203</f>
        <v>132.52457999999999</v>
      </c>
      <c r="J612" s="21">
        <f t="shared" si="194"/>
        <v>132.52457999999999</v>
      </c>
      <c r="K612" s="20">
        <f t="shared" si="195"/>
        <v>1636.141631</v>
      </c>
      <c r="L612" s="21">
        <f t="shared" si="196"/>
        <v>1636.141631</v>
      </c>
      <c r="M612" s="182"/>
    </row>
    <row r="613" spans="1:13" ht="16.5">
      <c r="A613" s="48" t="s">
        <v>106</v>
      </c>
      <c r="B613" s="23" t="s">
        <v>16</v>
      </c>
      <c r="C613" s="16" t="s">
        <v>107</v>
      </c>
      <c r="D613" s="17" t="s">
        <v>108</v>
      </c>
      <c r="E613" s="18" t="s">
        <v>31</v>
      </c>
      <c r="F613" s="19">
        <v>170</v>
      </c>
      <c r="G613" s="20">
        <f>(VLOOKUP(C613,Planilha7!A29:F4129,4,0)*1.2203)</f>
        <v>11.629458999999999</v>
      </c>
      <c r="H613" s="21">
        <f t="shared" si="193"/>
        <v>1977.0080299999997</v>
      </c>
      <c r="I613" s="20">
        <f>(VLOOKUP(C613,Planilha7!A607:F4707,5,0)*1.2203)</f>
        <v>30.739357000000002</v>
      </c>
      <c r="J613" s="21">
        <f t="shared" si="194"/>
        <v>5225.6906900000004</v>
      </c>
      <c r="K613" s="20">
        <f t="shared" si="195"/>
        <v>42.368816000000002</v>
      </c>
      <c r="L613" s="21">
        <f t="shared" si="196"/>
        <v>7202.6987200000003</v>
      </c>
      <c r="M613" s="182"/>
    </row>
    <row r="614" spans="1:13" ht="16.5">
      <c r="A614" s="48" t="s">
        <v>109</v>
      </c>
      <c r="B614" s="23" t="s">
        <v>16</v>
      </c>
      <c r="C614" s="16" t="s">
        <v>188</v>
      </c>
      <c r="D614" s="17" t="s">
        <v>189</v>
      </c>
      <c r="E614" s="18" t="s">
        <v>112</v>
      </c>
      <c r="F614" s="19">
        <v>102</v>
      </c>
      <c r="G614" s="20">
        <f>(VLOOKUP(C614,Planilha7!A30:F4130,4,0)*1.2203)</f>
        <v>237.06768099999999</v>
      </c>
      <c r="H614" s="21">
        <f t="shared" si="193"/>
        <v>24180.903461999998</v>
      </c>
      <c r="I614" s="20">
        <f>(VLOOKUP(C614,Planilha7!A608:F4708,5,0)*1.2203)</f>
        <v>25.626300000000001</v>
      </c>
      <c r="J614" s="21">
        <f t="shared" si="194"/>
        <v>2613.8825999999999</v>
      </c>
      <c r="K614" s="20">
        <f t="shared" si="195"/>
        <v>262.69398100000001</v>
      </c>
      <c r="L614" s="21">
        <f t="shared" si="196"/>
        <v>26794.786061999999</v>
      </c>
      <c r="M614" s="182"/>
    </row>
    <row r="615" spans="1:13" ht="16.5">
      <c r="A615" s="48" t="s">
        <v>113</v>
      </c>
      <c r="B615" s="23" t="s">
        <v>16</v>
      </c>
      <c r="C615" s="16" t="s">
        <v>114</v>
      </c>
      <c r="D615" s="17" t="s">
        <v>115</v>
      </c>
      <c r="E615" s="18" t="s">
        <v>31</v>
      </c>
      <c r="F615" s="19">
        <v>340</v>
      </c>
      <c r="G615" s="20">
        <f>(VLOOKUP(C615,Planilha7!A31:F4131,4,0)*1.2203)</f>
        <v>3.0995619999999997</v>
      </c>
      <c r="H615" s="21">
        <f t="shared" si="193"/>
        <v>1053.8510799999999</v>
      </c>
      <c r="I615" s="20">
        <f>(VLOOKUP(C615,Planilha7!A609:F4709,5,0)*1.2203)</f>
        <v>2.0501039999999997</v>
      </c>
      <c r="J615" s="21">
        <f t="shared" si="194"/>
        <v>697.03535999999986</v>
      </c>
      <c r="K615" s="20">
        <f t="shared" si="195"/>
        <v>5.1496659999999999</v>
      </c>
      <c r="L615" s="21">
        <f t="shared" si="196"/>
        <v>1750.88644</v>
      </c>
      <c r="M615" s="182"/>
    </row>
    <row r="616" spans="1:13" ht="16.5">
      <c r="A616" s="48" t="s">
        <v>116</v>
      </c>
      <c r="B616" s="23" t="s">
        <v>16</v>
      </c>
      <c r="C616" s="16" t="s">
        <v>117</v>
      </c>
      <c r="D616" s="17" t="s">
        <v>118</v>
      </c>
      <c r="E616" s="18" t="s">
        <v>112</v>
      </c>
      <c r="F616" s="19">
        <v>34</v>
      </c>
      <c r="G616" s="20">
        <f>(VLOOKUP(C616,Planilha7!A32:F4132,4,0)*1.2203)</f>
        <v>13.716172</v>
      </c>
      <c r="H616" s="21">
        <f t="shared" si="193"/>
        <v>466.34984800000001</v>
      </c>
      <c r="I616" s="20">
        <f>(VLOOKUP(C616,Planilha7!A610:F4710,5,0)*1.2203)</f>
        <v>15.375779999999999</v>
      </c>
      <c r="J616" s="21">
        <f t="shared" si="194"/>
        <v>522.77652</v>
      </c>
      <c r="K616" s="20">
        <f t="shared" si="195"/>
        <v>29.091951999999999</v>
      </c>
      <c r="L616" s="21">
        <f t="shared" si="196"/>
        <v>989.12636799999996</v>
      </c>
      <c r="M616" s="182"/>
    </row>
    <row r="617" spans="1:13" ht="16.5">
      <c r="A617" s="48" t="s">
        <v>119</v>
      </c>
      <c r="B617" s="23" t="s">
        <v>16</v>
      </c>
      <c r="C617" s="16" t="s">
        <v>120</v>
      </c>
      <c r="D617" s="17" t="s">
        <v>121</v>
      </c>
      <c r="E617" s="18" t="s">
        <v>24</v>
      </c>
      <c r="F617" s="19">
        <v>11</v>
      </c>
      <c r="G617" s="20">
        <f>(VLOOKUP(C617,Planilha7!A33:F4133,4,0)*1.2203)</f>
        <v>14.765629999999998</v>
      </c>
      <c r="H617" s="21">
        <f t="shared" si="193"/>
        <v>162.42192999999997</v>
      </c>
      <c r="I617" s="20">
        <f>(VLOOKUP(C617,Planilha7!A611:F4711,5,0)*1.2203)</f>
        <v>10.25052</v>
      </c>
      <c r="J617" s="21">
        <f t="shared" si="194"/>
        <v>112.75572</v>
      </c>
      <c r="K617" s="20">
        <f t="shared" si="195"/>
        <v>25.016149999999996</v>
      </c>
      <c r="L617" s="21">
        <f t="shared" si="196"/>
        <v>275.17764999999997</v>
      </c>
      <c r="M617" s="182"/>
    </row>
    <row r="618" spans="1:13" ht="16.5">
      <c r="A618" s="49" t="s">
        <v>122</v>
      </c>
      <c r="B618" s="61" t="s">
        <v>16</v>
      </c>
      <c r="C618" s="41" t="s">
        <v>123</v>
      </c>
      <c r="D618" s="17" t="s">
        <v>124</v>
      </c>
      <c r="E618" s="18" t="s">
        <v>31</v>
      </c>
      <c r="F618" s="42">
        <v>1235.01</v>
      </c>
      <c r="G618" s="20">
        <f>(VLOOKUP(C618,Planilha7!A34:F4134,4,0)*1.2203)</f>
        <v>6.7970709999999999</v>
      </c>
      <c r="H618" s="21">
        <f t="shared" si="193"/>
        <v>8394.4506557099994</v>
      </c>
      <c r="I618" s="20">
        <f>(VLOOKUP(C618,Planilha7!A612:F4712,5,0)*1.2203)</f>
        <v>6.1503119999999996</v>
      </c>
      <c r="J618" s="21">
        <f t="shared" si="194"/>
        <v>7595.696823119999</v>
      </c>
      <c r="K618" s="20">
        <f t="shared" si="195"/>
        <v>12.947382999999999</v>
      </c>
      <c r="L618" s="21">
        <f t="shared" si="196"/>
        <v>15990.147478829998</v>
      </c>
      <c r="M618" s="182"/>
    </row>
    <row r="619" spans="1:13" ht="16.5">
      <c r="A619" s="48" t="s">
        <v>125</v>
      </c>
      <c r="B619" s="23" t="s">
        <v>16</v>
      </c>
      <c r="C619" s="16" t="s">
        <v>126</v>
      </c>
      <c r="D619" s="17" t="s">
        <v>127</v>
      </c>
      <c r="E619" s="18" t="s">
        <v>31</v>
      </c>
      <c r="F619" s="19">
        <v>60.06</v>
      </c>
      <c r="G619" s="20">
        <f>(VLOOKUP(C619,Planilha7!A35:F4135,4,0)*1.2203)</f>
        <v>12.068766999999999</v>
      </c>
      <c r="H619" s="21">
        <f t="shared" si="193"/>
        <v>724.85014602000001</v>
      </c>
      <c r="I619" s="20">
        <f>(VLOOKUP(C619,Planilha7!A613:F4713,5,0)*1.2203)</f>
        <v>30.739357000000002</v>
      </c>
      <c r="J619" s="21">
        <f t="shared" si="194"/>
        <v>1846.2057814200002</v>
      </c>
      <c r="K619" s="20">
        <f t="shared" si="195"/>
        <v>42.808123999999999</v>
      </c>
      <c r="L619" s="21">
        <f t="shared" si="196"/>
        <v>2571.0559274400002</v>
      </c>
      <c r="M619" s="182"/>
    </row>
    <row r="620" spans="1:13" ht="16.5">
      <c r="A620" s="48" t="s">
        <v>128</v>
      </c>
      <c r="B620" s="23" t="s">
        <v>16</v>
      </c>
      <c r="C620" s="16" t="s">
        <v>129</v>
      </c>
      <c r="D620" s="17" t="s">
        <v>130</v>
      </c>
      <c r="E620" s="18" t="s">
        <v>31</v>
      </c>
      <c r="F620" s="19">
        <v>103.86</v>
      </c>
      <c r="G620" s="20">
        <f>(VLOOKUP(C620,Planilha7!A36:F4136,4,0)*1.2203)</f>
        <v>14.948675</v>
      </c>
      <c r="H620" s="21">
        <f t="shared" si="193"/>
        <v>1552.5693855</v>
      </c>
      <c r="I620" s="20">
        <f>(VLOOKUP(C620,Planilha7!A614:F4714,5,0)*1.2203)</f>
        <v>35.876819999999995</v>
      </c>
      <c r="J620" s="21">
        <f t="shared" si="194"/>
        <v>3726.1665251999993</v>
      </c>
      <c r="K620" s="20">
        <f t="shared" si="195"/>
        <v>50.825494999999997</v>
      </c>
      <c r="L620" s="21">
        <f t="shared" si="196"/>
        <v>5278.7359106999993</v>
      </c>
      <c r="M620" s="182"/>
    </row>
    <row r="621" spans="1:13" ht="16.5">
      <c r="A621" s="48" t="s">
        <v>131</v>
      </c>
      <c r="B621" s="23" t="s">
        <v>16</v>
      </c>
      <c r="C621" s="16" t="s">
        <v>132</v>
      </c>
      <c r="D621" s="17" t="s">
        <v>133</v>
      </c>
      <c r="E621" s="18" t="s">
        <v>112</v>
      </c>
      <c r="F621" s="19">
        <v>12</v>
      </c>
      <c r="G621" s="20">
        <f>(VLOOKUP(C621,Planilha7!A37:F4137,4,0)*1.2203)</f>
        <v>24.491420999999999</v>
      </c>
      <c r="H621" s="21">
        <f t="shared" si="193"/>
        <v>293.89705199999997</v>
      </c>
      <c r="I621" s="20">
        <f>(VLOOKUP(C621,Planilha7!A615:F4715,5,0)*1.2203)</f>
        <v>25.626300000000001</v>
      </c>
      <c r="J621" s="21">
        <f t="shared" si="194"/>
        <v>307.51560000000001</v>
      </c>
      <c r="K621" s="20">
        <f t="shared" si="195"/>
        <v>50.117721000000003</v>
      </c>
      <c r="L621" s="21">
        <f t="shared" si="196"/>
        <v>601.41265199999998</v>
      </c>
      <c r="M621" s="182"/>
    </row>
    <row r="622" spans="1:13" ht="16.5">
      <c r="A622" s="24"/>
      <c r="B622" s="25"/>
      <c r="C622" s="25"/>
      <c r="D622" s="26"/>
      <c r="E622" s="26"/>
      <c r="F622" s="26"/>
      <c r="G622" s="26"/>
      <c r="H622" s="26"/>
      <c r="I622" s="20"/>
      <c r="J622" s="26"/>
      <c r="K622" s="26"/>
      <c r="L622" s="26"/>
    </row>
    <row r="623" spans="1:13" ht="16.5">
      <c r="A623" s="34" t="s">
        <v>134</v>
      </c>
      <c r="B623" s="35"/>
      <c r="C623" s="35"/>
      <c r="D623" s="36" t="s">
        <v>135</v>
      </c>
      <c r="E623" s="35"/>
      <c r="F623" s="37"/>
      <c r="G623" s="38"/>
      <c r="H623" s="39">
        <f>SUM(H624:H628)</f>
        <v>16161.811838999998</v>
      </c>
      <c r="I623" s="38"/>
      <c r="J623" s="39">
        <f>SUM(J624:J628)</f>
        <v>2007.1399999999999</v>
      </c>
      <c r="K623" s="39"/>
      <c r="L623" s="40">
        <f>SUM(L624:L628)</f>
        <v>18168.949075999997</v>
      </c>
    </row>
    <row r="624" spans="1:13" ht="16.5">
      <c r="A624" s="48" t="s">
        <v>136</v>
      </c>
      <c r="B624" s="23" t="s">
        <v>16</v>
      </c>
      <c r="C624" s="16" t="s">
        <v>137</v>
      </c>
      <c r="D624" s="17" t="s">
        <v>138</v>
      </c>
      <c r="E624" s="18" t="s">
        <v>24</v>
      </c>
      <c r="F624" s="19">
        <v>13</v>
      </c>
      <c r="G624" s="20">
        <f>(VLOOKUP(C624,Planilha7!A23:F4123,4,0)*1.2203)</f>
        <v>261.339448</v>
      </c>
      <c r="H624" s="21">
        <f>F624*G624</f>
        <v>3397.412824</v>
      </c>
      <c r="I624" s="20">
        <f>(VLOOKUP(C624,Planilha7!A618:F4718,5,0)*1.2203)</f>
        <v>21.562701000000001</v>
      </c>
      <c r="J624" s="21">
        <f>ROUND(F624*I624,2)</f>
        <v>280.32</v>
      </c>
      <c r="K624" s="20">
        <f>G624+I624</f>
        <v>282.90214900000001</v>
      </c>
      <c r="L624" s="21">
        <f>K624*F624</f>
        <v>3677.7279370000001</v>
      </c>
    </row>
    <row r="625" spans="1:14" ht="16.5">
      <c r="A625" s="48" t="s">
        <v>139</v>
      </c>
      <c r="B625" s="23" t="s">
        <v>16</v>
      </c>
      <c r="C625" s="16" t="s">
        <v>140</v>
      </c>
      <c r="D625" s="17" t="s">
        <v>141</v>
      </c>
      <c r="E625" s="18" t="s">
        <v>24</v>
      </c>
      <c r="F625" s="19">
        <v>7</v>
      </c>
      <c r="G625" s="20">
        <f>(VLOOKUP(C625,Planilha7!A24:F4124,4,0)*1.2203)</f>
        <v>196.419488</v>
      </c>
      <c r="H625" s="21">
        <f t="shared" ref="H625:H628" si="197">F625*G625</f>
        <v>1374.936416</v>
      </c>
      <c r="I625" s="20">
        <f>(VLOOKUP(C625,Planilha7!A619:F4719,5,0)*1.2203)</f>
        <v>21.562701000000001</v>
      </c>
      <c r="J625" s="21">
        <f t="shared" ref="J625:J628" si="198">ROUND(F625*I625,2)</f>
        <v>150.94</v>
      </c>
      <c r="K625" s="20">
        <f t="shared" ref="K625:K628" si="199">G625+I625</f>
        <v>217.98218900000001</v>
      </c>
      <c r="L625" s="21">
        <f t="shared" ref="L625:L628" si="200">K625*F625</f>
        <v>1525.875323</v>
      </c>
      <c r="M625" s="182"/>
    </row>
    <row r="626" spans="1:14" ht="48.75" customHeight="1">
      <c r="A626" s="49" t="s">
        <v>142</v>
      </c>
      <c r="B626" s="61" t="s">
        <v>16</v>
      </c>
      <c r="C626" s="41" t="s">
        <v>151</v>
      </c>
      <c r="D626" s="17" t="s">
        <v>152</v>
      </c>
      <c r="E626" s="18" t="s">
        <v>24</v>
      </c>
      <c r="F626" s="42">
        <v>50</v>
      </c>
      <c r="G626" s="20">
        <f>(VLOOKUP(C626,Planilha7!A25:F4125,4,0)*1.2203)</f>
        <v>7.4560329999999997</v>
      </c>
      <c r="H626" s="21">
        <f t="shared" si="197"/>
        <v>372.80165</v>
      </c>
      <c r="I626" s="20">
        <f>(VLOOKUP(C626,Planilha7!A620:F4720,5,0)*1.2203)</f>
        <v>6.5774169999999996</v>
      </c>
      <c r="J626" s="21">
        <f t="shared" si="198"/>
        <v>328.87</v>
      </c>
      <c r="K626" s="20">
        <f t="shared" si="199"/>
        <v>14.033449999999998</v>
      </c>
      <c r="L626" s="21">
        <f t="shared" si="200"/>
        <v>701.6724999999999</v>
      </c>
      <c r="M626" s="182"/>
    </row>
    <row r="627" spans="1:14" ht="33">
      <c r="A627" s="48" t="s">
        <v>146</v>
      </c>
      <c r="B627" s="23" t="s">
        <v>16</v>
      </c>
      <c r="C627" s="16" t="s">
        <v>154</v>
      </c>
      <c r="D627" s="17" t="s">
        <v>155</v>
      </c>
      <c r="E627" s="18" t="s">
        <v>112</v>
      </c>
      <c r="F627" s="19">
        <v>5</v>
      </c>
      <c r="G627" s="20">
        <f>(VLOOKUP(C627,Planilha7!A26:F4126,4,0)*1.2203)</f>
        <v>1564.0951189999998</v>
      </c>
      <c r="H627" s="21">
        <f t="shared" si="197"/>
        <v>7820.475594999999</v>
      </c>
      <c r="I627" s="20">
        <f>(VLOOKUP(C627,Planilha7!A621:F4721,5,0)*1.2203)</f>
        <v>216.87171599999999</v>
      </c>
      <c r="J627" s="21">
        <f t="shared" si="198"/>
        <v>1084.3599999999999</v>
      </c>
      <c r="K627" s="20">
        <f t="shared" si="199"/>
        <v>1780.9668349999997</v>
      </c>
      <c r="L627" s="21">
        <f t="shared" si="200"/>
        <v>8904.8341749999981</v>
      </c>
      <c r="M627" s="182"/>
    </row>
    <row r="628" spans="1:14" ht="16.5">
      <c r="A628" s="48" t="s">
        <v>150</v>
      </c>
      <c r="B628" s="23" t="s">
        <v>16</v>
      </c>
      <c r="C628" s="16" t="s">
        <v>245</v>
      </c>
      <c r="D628" s="17" t="s">
        <v>246</v>
      </c>
      <c r="E628" s="18" t="s">
        <v>24</v>
      </c>
      <c r="F628" s="19">
        <v>3</v>
      </c>
      <c r="G628" s="20">
        <f>(VLOOKUP(C628,Planilha7!A27:F4127,4,0)*1.2203)</f>
        <v>1065.3951179999999</v>
      </c>
      <c r="H628" s="21">
        <f t="shared" si="197"/>
        <v>3196.1853539999997</v>
      </c>
      <c r="I628" s="20">
        <f>(VLOOKUP(C628,Planilha7!A622:F4722,5,0)*1.2203)</f>
        <v>54.217928999999998</v>
      </c>
      <c r="J628" s="21">
        <f t="shared" si="198"/>
        <v>162.65</v>
      </c>
      <c r="K628" s="20">
        <f t="shared" si="199"/>
        <v>1119.6130469999998</v>
      </c>
      <c r="L628" s="21">
        <f t="shared" si="200"/>
        <v>3358.8391409999995</v>
      </c>
      <c r="M628" s="182"/>
    </row>
    <row r="629" spans="1:14" ht="16.5">
      <c r="A629" s="24"/>
      <c r="B629" s="25"/>
      <c r="C629" s="25"/>
      <c r="D629" s="26"/>
      <c r="E629" s="26"/>
      <c r="F629" s="26"/>
      <c r="G629" s="26"/>
      <c r="H629" s="26"/>
      <c r="I629" s="20"/>
      <c r="J629" s="26"/>
      <c r="K629" s="26"/>
      <c r="L629" s="26"/>
    </row>
    <row r="630" spans="1:14" ht="16.5">
      <c r="A630" s="27" t="s">
        <v>156</v>
      </c>
      <c r="B630" s="28"/>
      <c r="C630" s="28"/>
      <c r="D630" s="29" t="s">
        <v>157</v>
      </c>
      <c r="E630" s="28"/>
      <c r="F630" s="30"/>
      <c r="G630" s="31"/>
      <c r="H630" s="32">
        <f>SUM(H631:H640)</f>
        <v>61798.083130485997</v>
      </c>
      <c r="I630" s="31"/>
      <c r="J630" s="32">
        <f>SUM(J631:J640)</f>
        <v>8589.0801025855053</v>
      </c>
      <c r="K630" s="32"/>
      <c r="L630" s="33">
        <f>SUM(L631:L640)</f>
        <v>70387.163233071493</v>
      </c>
    </row>
    <row r="631" spans="1:14" ht="16.5">
      <c r="A631" s="48" t="s">
        <v>158</v>
      </c>
      <c r="B631" s="23" t="s">
        <v>16</v>
      </c>
      <c r="C631" s="16" t="s">
        <v>159</v>
      </c>
      <c r="D631" s="17" t="s">
        <v>160</v>
      </c>
      <c r="E631" s="18" t="s">
        <v>44</v>
      </c>
      <c r="F631" s="19">
        <v>22.513479839177499</v>
      </c>
      <c r="G631" s="20">
        <f>(VLOOKUP(C631,Planilha7!A23:F4123,4,0)*1.2203)</f>
        <v>0</v>
      </c>
      <c r="H631" s="21">
        <f>F631*G631</f>
        <v>0</v>
      </c>
      <c r="I631" s="20">
        <f>(VLOOKUP(C631,Planilha7!A132:F4232,5,0)*1.2203)</f>
        <v>19.073288999999999</v>
      </c>
      <c r="J631" s="21">
        <f>F631*I631</f>
        <v>429.40610736830592</v>
      </c>
      <c r="K631" s="20">
        <f>G631+I631</f>
        <v>19.073288999999999</v>
      </c>
      <c r="L631" s="22">
        <f>F631*K631</f>
        <v>429.40610736830592</v>
      </c>
    </row>
    <row r="632" spans="1:14" ht="16.5">
      <c r="A632" s="48" t="s">
        <v>161</v>
      </c>
      <c r="B632" s="23" t="s">
        <v>16</v>
      </c>
      <c r="C632" s="16" t="s">
        <v>192</v>
      </c>
      <c r="D632" s="17" t="s">
        <v>193</v>
      </c>
      <c r="E632" s="18" t="s">
        <v>44</v>
      </c>
      <c r="F632" s="19">
        <v>20.0748</v>
      </c>
      <c r="G632" s="20">
        <f>(VLOOKUP(C632,Planilha7!A24:F4124,4,0)*1.2203)</f>
        <v>311.969695</v>
      </c>
      <c r="H632" s="21">
        <f t="shared" ref="H632:H640" si="201">F632*G632</f>
        <v>6262.7292331859999</v>
      </c>
      <c r="I632" s="20">
        <f>(VLOOKUP(C632,Planilha7!A133:F4233,5,0)*1.2203)</f>
        <v>51.106164</v>
      </c>
      <c r="J632" s="21">
        <f t="shared" ref="J632:J640" si="202">F632*I632</f>
        <v>1025.9460210672</v>
      </c>
      <c r="K632" s="20">
        <f t="shared" ref="K632:K640" si="203">G632+I632</f>
        <v>363.07585899999998</v>
      </c>
      <c r="L632" s="22">
        <f t="shared" ref="L632:L640" si="204">F632*K632</f>
        <v>7288.6752542531995</v>
      </c>
    </row>
    <row r="633" spans="1:14" ht="16.5">
      <c r="A633" s="48" t="s">
        <v>164</v>
      </c>
      <c r="B633" s="23" t="s">
        <v>16</v>
      </c>
      <c r="C633" s="16" t="s">
        <v>297</v>
      </c>
      <c r="D633" s="17" t="s">
        <v>298</v>
      </c>
      <c r="E633" s="18" t="s">
        <v>19</v>
      </c>
      <c r="F633" s="19">
        <v>6.74</v>
      </c>
      <c r="G633" s="20">
        <f>(VLOOKUP(C633,Planilha7!A25:F4125,4,0)*1.2203)</f>
        <v>12.117578999999999</v>
      </c>
      <c r="H633" s="21">
        <f t="shared" si="201"/>
        <v>81.672482459999998</v>
      </c>
      <c r="I633" s="20">
        <f>(VLOOKUP(C633,Planilha7!A134:F4234,5,0)*1.2203)</f>
        <v>64.858944999999991</v>
      </c>
      <c r="J633" s="21">
        <f t="shared" si="202"/>
        <v>437.14928929999996</v>
      </c>
      <c r="K633" s="20">
        <f t="shared" si="203"/>
        <v>76.976523999999984</v>
      </c>
      <c r="L633" s="22">
        <f t="shared" si="204"/>
        <v>518.82177175999993</v>
      </c>
    </row>
    <row r="634" spans="1:14" ht="16.5">
      <c r="A634" s="48" t="s">
        <v>167</v>
      </c>
      <c r="B634" s="23" t="s">
        <v>16</v>
      </c>
      <c r="C634" s="16" t="s">
        <v>217</v>
      </c>
      <c r="D634" s="17" t="s">
        <v>218</v>
      </c>
      <c r="E634" s="18" t="s">
        <v>19</v>
      </c>
      <c r="F634" s="19">
        <v>7.56</v>
      </c>
      <c r="G634" s="20">
        <f>(VLOOKUP(C634,Planilha7!A26:F4126,4,0)*1.2203)</f>
        <v>1252.1864390000001</v>
      </c>
      <c r="H634" s="21">
        <f t="shared" si="201"/>
        <v>9466.5294788400006</v>
      </c>
      <c r="I634" s="20">
        <f>(VLOOKUP(C634,Planilha7!A135:F4235,5,0)*1.2203)</f>
        <v>86.165382999999991</v>
      </c>
      <c r="J634" s="21">
        <f t="shared" si="202"/>
        <v>651.41029547999995</v>
      </c>
      <c r="K634" s="20">
        <f t="shared" si="203"/>
        <v>1338.3518220000001</v>
      </c>
      <c r="L634" s="22">
        <f t="shared" si="204"/>
        <v>10117.939774320001</v>
      </c>
    </row>
    <row r="635" spans="1:14" ht="16.5">
      <c r="A635" s="48" t="s">
        <v>170</v>
      </c>
      <c r="B635" s="23" t="s">
        <v>16</v>
      </c>
      <c r="C635" s="16" t="s">
        <v>165</v>
      </c>
      <c r="D635" s="17" t="s">
        <v>166</v>
      </c>
      <c r="E635" s="18" t="s">
        <v>19</v>
      </c>
      <c r="F635" s="19">
        <v>19.53</v>
      </c>
      <c r="G635" s="20">
        <f>(VLOOKUP(C635,Planilha7!A27:F4127,4,0)*1.2203)</f>
        <v>0</v>
      </c>
      <c r="H635" s="21">
        <f t="shared" si="201"/>
        <v>0</v>
      </c>
      <c r="I635" s="20">
        <f>(VLOOKUP(C635,Planilha7!A136:F4236,5,0)*1.2203)</f>
        <v>45.285332999999994</v>
      </c>
      <c r="J635" s="21">
        <f t="shared" si="202"/>
        <v>884.42255348999993</v>
      </c>
      <c r="K635" s="20">
        <f t="shared" si="203"/>
        <v>45.285332999999994</v>
      </c>
      <c r="L635" s="22">
        <f t="shared" si="204"/>
        <v>884.42255348999993</v>
      </c>
    </row>
    <row r="636" spans="1:14" ht="16.5">
      <c r="A636" s="48" t="s">
        <v>200</v>
      </c>
      <c r="B636" s="23" t="s">
        <v>21</v>
      </c>
      <c r="C636" s="16" t="s">
        <v>235</v>
      </c>
      <c r="D636" s="17" t="s">
        <v>236</v>
      </c>
      <c r="E636" s="18" t="s">
        <v>31</v>
      </c>
      <c r="F636" s="19">
        <v>39</v>
      </c>
      <c r="G636" s="20">
        <f>492.12*1.2203</f>
        <v>600.53403600000001</v>
      </c>
      <c r="H636" s="21">
        <f t="shared" si="201"/>
        <v>23420.827404</v>
      </c>
      <c r="I636" s="20">
        <f>18.37*1.2203</f>
        <v>22.416910999999999</v>
      </c>
      <c r="J636" s="21">
        <f t="shared" si="202"/>
        <v>874.25952899999993</v>
      </c>
      <c r="K636" s="20">
        <f t="shared" si="203"/>
        <v>622.95094700000004</v>
      </c>
      <c r="L636" s="22">
        <f t="shared" si="204"/>
        <v>24295.086933000002</v>
      </c>
      <c r="N636" s="180"/>
    </row>
    <row r="637" spans="1:14" ht="16.5">
      <c r="A637" s="48" t="s">
        <v>201</v>
      </c>
      <c r="B637" s="23" t="s">
        <v>21</v>
      </c>
      <c r="C637" s="16" t="s">
        <v>237</v>
      </c>
      <c r="D637" s="17" t="s">
        <v>238</v>
      </c>
      <c r="E637" s="18" t="s">
        <v>31</v>
      </c>
      <c r="F637" s="19">
        <v>32.159999999999997</v>
      </c>
      <c r="G637" s="20">
        <f>572.5*1.2203</f>
        <v>698.62175000000002</v>
      </c>
      <c r="H637" s="21">
        <f t="shared" si="201"/>
        <v>22467.675479999998</v>
      </c>
      <c r="I637" s="20">
        <f>22.81*1.2203</f>
        <v>27.835042999999995</v>
      </c>
      <c r="J637" s="21">
        <f t="shared" si="202"/>
        <v>895.17498287999979</v>
      </c>
      <c r="K637" s="20">
        <f t="shared" si="203"/>
        <v>726.45679300000006</v>
      </c>
      <c r="L637" s="22">
        <f t="shared" si="204"/>
        <v>23362.85046288</v>
      </c>
    </row>
    <row r="638" spans="1:14" ht="16.5">
      <c r="A638" s="48" t="s">
        <v>219</v>
      </c>
      <c r="B638" s="23" t="s">
        <v>21</v>
      </c>
      <c r="C638" s="16" t="s">
        <v>194</v>
      </c>
      <c r="D638" s="17" t="s">
        <v>195</v>
      </c>
      <c r="E638" s="18" t="s">
        <v>24</v>
      </c>
      <c r="F638" s="19">
        <v>1</v>
      </c>
      <c r="G638" s="20">
        <f>41.97*1.2203</f>
        <v>51.215990999999995</v>
      </c>
      <c r="H638" s="21">
        <f t="shared" si="201"/>
        <v>51.215990999999995</v>
      </c>
      <c r="I638" s="20">
        <f>1.29*1.2203</f>
        <v>1.574187</v>
      </c>
      <c r="J638" s="21">
        <f t="shared" si="202"/>
        <v>1.574187</v>
      </c>
      <c r="K638" s="20">
        <f t="shared" si="203"/>
        <v>52.790177999999997</v>
      </c>
      <c r="L638" s="22">
        <f t="shared" si="204"/>
        <v>52.790177999999997</v>
      </c>
      <c r="N638" s="180"/>
    </row>
    <row r="639" spans="1:14" ht="16.5">
      <c r="A639" s="48" t="s">
        <v>220</v>
      </c>
      <c r="B639" s="23" t="s">
        <v>21</v>
      </c>
      <c r="C639" s="16" t="s">
        <v>198</v>
      </c>
      <c r="D639" s="17" t="s">
        <v>199</v>
      </c>
      <c r="E639" s="18" t="s">
        <v>24</v>
      </c>
      <c r="F639" s="19">
        <v>1</v>
      </c>
      <c r="G639" s="20">
        <f>38.87*1.2203</f>
        <v>47.433060999999995</v>
      </c>
      <c r="H639" s="21">
        <f t="shared" si="201"/>
        <v>47.433060999999995</v>
      </c>
      <c r="I639" s="20">
        <f>1.29*1.2203</f>
        <v>1.574187</v>
      </c>
      <c r="J639" s="21">
        <f t="shared" si="202"/>
        <v>1.574187</v>
      </c>
      <c r="K639" s="20">
        <f t="shared" si="203"/>
        <v>49.007247999999997</v>
      </c>
      <c r="L639" s="22">
        <f t="shared" si="204"/>
        <v>49.007247999999997</v>
      </c>
    </row>
    <row r="640" spans="1:14" ht="34.5" customHeight="1">
      <c r="A640" s="49" t="s">
        <v>221</v>
      </c>
      <c r="B640" s="68" t="s">
        <v>21</v>
      </c>
      <c r="C640" s="16" t="s">
        <v>320</v>
      </c>
      <c r="D640" s="17" t="s">
        <v>321</v>
      </c>
      <c r="E640" s="18" t="s">
        <v>24</v>
      </c>
      <c r="F640" s="19">
        <v>15</v>
      </c>
      <c r="G640" s="20">
        <f>0*1.2203</f>
        <v>0</v>
      </c>
      <c r="H640" s="21">
        <f t="shared" si="201"/>
        <v>0</v>
      </c>
      <c r="I640" s="20">
        <f>185.1*1.2203</f>
        <v>225.87752999999998</v>
      </c>
      <c r="J640" s="21">
        <f t="shared" si="202"/>
        <v>3388.1629499999999</v>
      </c>
      <c r="K640" s="20">
        <f t="shared" si="203"/>
        <v>225.87752999999998</v>
      </c>
      <c r="L640" s="22">
        <f t="shared" si="204"/>
        <v>3388.1629499999999</v>
      </c>
      <c r="N640" s="180"/>
    </row>
    <row r="641" spans="1:13" ht="17.25" thickBot="1">
      <c r="A641" s="43"/>
      <c r="B641" s="44"/>
      <c r="C641" s="44"/>
      <c r="D641" s="45"/>
      <c r="E641" s="45"/>
      <c r="F641" s="46"/>
      <c r="G641" s="47"/>
      <c r="H641" s="47"/>
      <c r="I641" s="20"/>
      <c r="J641" s="47"/>
      <c r="K641" s="47"/>
      <c r="L641" s="47"/>
    </row>
    <row r="642" spans="1:13" ht="18">
      <c r="A642" s="197" t="s">
        <v>171</v>
      </c>
      <c r="B642" s="197"/>
      <c r="C642" s="197"/>
      <c r="D642" s="197"/>
      <c r="E642" s="197"/>
      <c r="F642" s="197"/>
      <c r="G642" s="188">
        <f>ROUND(H580+H592+H630,2)</f>
        <v>217147.23</v>
      </c>
      <c r="H642" s="188"/>
      <c r="I642" s="188">
        <f>ROUND(J580+J592+J630,2)</f>
        <v>69035.13</v>
      </c>
      <c r="J642" s="188"/>
      <c r="K642" s="198">
        <f>ROUND(L580+L592+L630,2)</f>
        <v>286182.36</v>
      </c>
      <c r="L642" s="198"/>
      <c r="M642" s="168">
        <f>I642+G642</f>
        <v>286182.36</v>
      </c>
    </row>
    <row r="643" spans="1:13" ht="16.5">
      <c r="A643" s="204"/>
      <c r="B643" s="204"/>
      <c r="C643" s="204"/>
      <c r="D643" s="204"/>
      <c r="E643" s="204"/>
      <c r="F643" s="204"/>
      <c r="G643" s="204"/>
      <c r="H643" s="204"/>
      <c r="I643" s="204" t="e">
        <f>VLOOKUP(C643,Planilha7!A637:F4737,5,0)</f>
        <v>#N/A</v>
      </c>
      <c r="J643" s="204"/>
      <c r="K643" s="204"/>
      <c r="L643" s="204"/>
      <c r="M643" s="179">
        <f>M642-K642</f>
        <v>0</v>
      </c>
    </row>
    <row r="644" spans="1:13" ht="15.75">
      <c r="A644" s="203" t="s">
        <v>299</v>
      </c>
      <c r="B644" s="203"/>
      <c r="C644" s="203"/>
      <c r="D644" s="203"/>
      <c r="E644" s="203"/>
      <c r="F644" s="203"/>
      <c r="G644" s="203"/>
      <c r="H644" s="203"/>
      <c r="I644" s="203" t="e">
        <f>VLOOKUP(C644,Planilha7!A638:F4738,5,0)</f>
        <v>#N/A</v>
      </c>
      <c r="J644" s="203"/>
      <c r="K644" s="203"/>
      <c r="L644" s="203"/>
    </row>
    <row r="645" spans="1:13" ht="16.5">
      <c r="A645" s="27" t="s">
        <v>13</v>
      </c>
      <c r="B645" s="28"/>
      <c r="C645" s="28"/>
      <c r="D645" s="29" t="s">
        <v>14</v>
      </c>
      <c r="E645" s="28"/>
      <c r="F645" s="30"/>
      <c r="G645" s="31"/>
      <c r="H645" s="32">
        <f>H646</f>
        <v>4703.1487116599992</v>
      </c>
      <c r="I645" s="31"/>
      <c r="J645" s="32">
        <f>J646</f>
        <v>3282.5024691019998</v>
      </c>
      <c r="K645" s="32"/>
      <c r="L645" s="33">
        <f>L646</f>
        <v>7985.651180762</v>
      </c>
    </row>
    <row r="646" spans="1:13" ht="16.5">
      <c r="A646" s="34" t="s">
        <v>15</v>
      </c>
      <c r="B646" s="35"/>
      <c r="C646" s="35"/>
      <c r="D646" s="36" t="s">
        <v>173</v>
      </c>
      <c r="E646" s="35"/>
      <c r="F646" s="37"/>
      <c r="G646" s="38"/>
      <c r="H646" s="39">
        <f>SUM(H647:H655)</f>
        <v>4703.1487116599992</v>
      </c>
      <c r="I646" s="38"/>
      <c r="J646" s="39">
        <f>SUM(J647:J655)</f>
        <v>3282.5024691019998</v>
      </c>
      <c r="K646" s="39"/>
      <c r="L646" s="40">
        <f>SUM(L647:L655)</f>
        <v>7985.651180762</v>
      </c>
    </row>
    <row r="647" spans="1:13" ht="16.5">
      <c r="A647" s="48" t="s">
        <v>174</v>
      </c>
      <c r="B647" s="23" t="s">
        <v>16</v>
      </c>
      <c r="C647" s="16" t="s">
        <v>17</v>
      </c>
      <c r="D647" s="17" t="s">
        <v>18</v>
      </c>
      <c r="E647" s="18" t="s">
        <v>19</v>
      </c>
      <c r="F647" s="19">
        <v>6</v>
      </c>
      <c r="G647" s="20">
        <f>(VLOOKUP(C647,Planilha7!A23:F4123,4,0)*1.2203)</f>
        <v>691.81247599999995</v>
      </c>
      <c r="H647" s="21">
        <f>F647*G647</f>
        <v>4150.8748559999995</v>
      </c>
      <c r="I647" s="20">
        <f>(VLOOKUP(C647,Planilha7!A132:F4232,5,0)*1.2203)</f>
        <v>93.853272999999987</v>
      </c>
      <c r="J647" s="21">
        <f>F647*I647</f>
        <v>563.1196379999999</v>
      </c>
      <c r="K647" s="20">
        <f>G647+I647</f>
        <v>785.66574899999989</v>
      </c>
      <c r="L647" s="21">
        <f>F647*K647</f>
        <v>4713.9944939999996</v>
      </c>
    </row>
    <row r="648" spans="1:13" ht="16.5">
      <c r="A648" s="48" t="s">
        <v>175</v>
      </c>
      <c r="B648" s="23" t="s">
        <v>16</v>
      </c>
      <c r="C648" s="16" t="s">
        <v>203</v>
      </c>
      <c r="D648" s="17" t="s">
        <v>204</v>
      </c>
      <c r="E648" s="18" t="s">
        <v>19</v>
      </c>
      <c r="F648" s="19">
        <v>1.92</v>
      </c>
      <c r="G648" s="20">
        <f>(VLOOKUP(C648,Planilha7!A24:F4124,4,0)*1.2203)</f>
        <v>49.251307999999995</v>
      </c>
      <c r="H648" s="21">
        <f t="shared" ref="H648:H655" si="205">F648*G648</f>
        <v>94.562511359999988</v>
      </c>
      <c r="I648" s="20">
        <f>(VLOOKUP(C648,Planilha7!A133:F4233,5,0)*1.2203)</f>
        <v>36.011052999999997</v>
      </c>
      <c r="J648" s="21">
        <f t="shared" ref="J648:J655" si="206">F648*I648</f>
        <v>69.141221759999993</v>
      </c>
      <c r="K648" s="20">
        <f t="shared" ref="K648:K655" si="207">G648+I648</f>
        <v>85.262360999999999</v>
      </c>
      <c r="L648" s="21">
        <f t="shared" ref="L648:L655" si="208">F648*K648</f>
        <v>163.70373311999998</v>
      </c>
    </row>
    <row r="649" spans="1:13" ht="16.5">
      <c r="A649" s="48" t="s">
        <v>176</v>
      </c>
      <c r="B649" s="23" t="s">
        <v>16</v>
      </c>
      <c r="C649" s="16" t="s">
        <v>39</v>
      </c>
      <c r="D649" s="17" t="s">
        <v>40</v>
      </c>
      <c r="E649" s="18" t="s">
        <v>19</v>
      </c>
      <c r="F649" s="19">
        <v>26.07</v>
      </c>
      <c r="G649" s="20">
        <f>(VLOOKUP(C649,Planilha7!A25:F4125,4,0)*1.2203)</f>
        <v>0</v>
      </c>
      <c r="H649" s="21">
        <f t="shared" si="205"/>
        <v>0</v>
      </c>
      <c r="I649" s="20">
        <f>(VLOOKUP(C649,Planilha7!A134:F4234,5,0)*1.2203)</f>
        <v>31.703393999999999</v>
      </c>
      <c r="J649" s="21">
        <f t="shared" si="206"/>
        <v>826.50748157999999</v>
      </c>
      <c r="K649" s="20">
        <f t="shared" si="207"/>
        <v>31.703393999999999</v>
      </c>
      <c r="L649" s="21">
        <f t="shared" si="208"/>
        <v>826.50748157999999</v>
      </c>
    </row>
    <row r="650" spans="1:13" ht="16.5">
      <c r="A650" s="48" t="s">
        <v>177</v>
      </c>
      <c r="B650" s="23" t="s">
        <v>16</v>
      </c>
      <c r="C650" s="16" t="s">
        <v>42</v>
      </c>
      <c r="D650" s="17" t="s">
        <v>43</v>
      </c>
      <c r="E650" s="18" t="s">
        <v>44</v>
      </c>
      <c r="F650" s="19">
        <v>4.2750000000000003E-2</v>
      </c>
      <c r="G650" s="20">
        <f>(VLOOKUP(C650,Planilha7!A26:F4126,4,0)*1.2203)</f>
        <v>0</v>
      </c>
      <c r="H650" s="21">
        <f t="shared" si="205"/>
        <v>0</v>
      </c>
      <c r="I650" s="20">
        <f>(VLOOKUP(C650,Planilha7!A135:F4235,5,0)*1.2203)</f>
        <v>81.760099999999994</v>
      </c>
      <c r="J650" s="21">
        <f t="shared" si="206"/>
        <v>3.4952442750000001</v>
      </c>
      <c r="K650" s="20">
        <f t="shared" si="207"/>
        <v>81.760099999999994</v>
      </c>
      <c r="L650" s="21">
        <f t="shared" si="208"/>
        <v>3.4952442750000001</v>
      </c>
    </row>
    <row r="651" spans="1:13" ht="16.5">
      <c r="A651" s="48" t="s">
        <v>180</v>
      </c>
      <c r="B651" s="23" t="s">
        <v>16</v>
      </c>
      <c r="C651" s="16" t="s">
        <v>178</v>
      </c>
      <c r="D651" s="17" t="s">
        <v>179</v>
      </c>
      <c r="E651" s="18" t="s">
        <v>19</v>
      </c>
      <c r="F651" s="19">
        <v>5.415</v>
      </c>
      <c r="G651" s="20">
        <f>(VLOOKUP(C651,Planilha7!A27:F4127,4,0)*1.2203)</f>
        <v>0</v>
      </c>
      <c r="H651" s="21">
        <f t="shared" si="205"/>
        <v>0</v>
      </c>
      <c r="I651" s="20">
        <f>(VLOOKUP(C651,Planilha7!A136:F4236,5,0)*1.2203)</f>
        <v>4.3076589999999992</v>
      </c>
      <c r="J651" s="21">
        <f t="shared" si="206"/>
        <v>23.325973484999995</v>
      </c>
      <c r="K651" s="20">
        <f t="shared" si="207"/>
        <v>4.3076589999999992</v>
      </c>
      <c r="L651" s="21">
        <f t="shared" si="208"/>
        <v>23.325973484999995</v>
      </c>
    </row>
    <row r="652" spans="1:13" ht="16.5">
      <c r="A652" s="48" t="s">
        <v>181</v>
      </c>
      <c r="B652" s="23" t="s">
        <v>16</v>
      </c>
      <c r="C652" s="16" t="s">
        <v>46</v>
      </c>
      <c r="D652" s="17" t="s">
        <v>47</v>
      </c>
      <c r="E652" s="18" t="s">
        <v>44</v>
      </c>
      <c r="F652" s="19">
        <v>14.484</v>
      </c>
      <c r="G652" s="20">
        <f>(VLOOKUP(C652,Planilha7!A28:F4128,4,0)*1.2203)</f>
        <v>0</v>
      </c>
      <c r="H652" s="21">
        <f t="shared" si="205"/>
        <v>0</v>
      </c>
      <c r="I652" s="20">
        <f>(VLOOKUP(C652,Planilha7!A137:F4237,5,0)*1.2203)</f>
        <v>61.320074999999996</v>
      </c>
      <c r="J652" s="21">
        <f t="shared" si="206"/>
        <v>888.15996629999995</v>
      </c>
      <c r="K652" s="20">
        <f t="shared" si="207"/>
        <v>61.320074999999996</v>
      </c>
      <c r="L652" s="21">
        <f t="shared" si="208"/>
        <v>888.15996629999995</v>
      </c>
    </row>
    <row r="653" spans="1:13" ht="16.5">
      <c r="A653" s="48" t="s">
        <v>184</v>
      </c>
      <c r="B653" s="23" t="s">
        <v>16</v>
      </c>
      <c r="C653" s="16" t="s">
        <v>182</v>
      </c>
      <c r="D653" s="17" t="s">
        <v>183</v>
      </c>
      <c r="E653" s="18" t="s">
        <v>44</v>
      </c>
      <c r="F653" s="19">
        <v>3.6743999999999999</v>
      </c>
      <c r="G653" s="20">
        <f>(VLOOKUP(C653,Planilha7!A29:F4129,4,0)*1.2203)</f>
        <v>0</v>
      </c>
      <c r="H653" s="21">
        <f t="shared" si="205"/>
        <v>0</v>
      </c>
      <c r="I653" s="20">
        <f>(VLOOKUP(C653,Planilha7!A138:F4238,5,0)*1.2203)</f>
        <v>224.84027499999999</v>
      </c>
      <c r="J653" s="21">
        <f t="shared" si="206"/>
        <v>826.15310645999989</v>
      </c>
      <c r="K653" s="20">
        <f t="shared" si="207"/>
        <v>224.84027499999999</v>
      </c>
      <c r="L653" s="21">
        <f t="shared" si="208"/>
        <v>826.15310645999989</v>
      </c>
    </row>
    <row r="654" spans="1:13" ht="16.5">
      <c r="A654" s="48" t="s">
        <v>223</v>
      </c>
      <c r="B654" s="23" t="s">
        <v>16</v>
      </c>
      <c r="C654" s="16" t="s">
        <v>300</v>
      </c>
      <c r="D654" s="17" t="s">
        <v>301</v>
      </c>
      <c r="E654" s="18" t="s">
        <v>19</v>
      </c>
      <c r="F654" s="19">
        <v>3.6280000000000001</v>
      </c>
      <c r="G654" s="20">
        <f>(VLOOKUP(C654,Planilha7!A30:F4130,4,0)*1.2203)</f>
        <v>0</v>
      </c>
      <c r="H654" s="21">
        <f t="shared" si="205"/>
        <v>0</v>
      </c>
      <c r="I654" s="20">
        <f>(VLOOKUP(C654,Planilha7!A139:F4239,5,0)*1.2203)</f>
        <v>10.226114000000001</v>
      </c>
      <c r="J654" s="21">
        <f t="shared" si="206"/>
        <v>37.100341592000007</v>
      </c>
      <c r="K654" s="20">
        <f t="shared" si="207"/>
        <v>10.226114000000001</v>
      </c>
      <c r="L654" s="21">
        <f t="shared" si="208"/>
        <v>37.100341592000007</v>
      </c>
    </row>
    <row r="655" spans="1:13" ht="33">
      <c r="A655" s="48" t="s">
        <v>224</v>
      </c>
      <c r="B655" s="23" t="s">
        <v>16</v>
      </c>
      <c r="C655" s="16" t="s">
        <v>49</v>
      </c>
      <c r="D655" s="17" t="s">
        <v>50</v>
      </c>
      <c r="E655" s="18" t="s">
        <v>44</v>
      </c>
      <c r="F655" s="19">
        <v>3.71</v>
      </c>
      <c r="G655" s="20">
        <f>(VLOOKUP(C655,Planilha7!A31:F4131,4,0)*1.2203)</f>
        <v>123.37232999999999</v>
      </c>
      <c r="H655" s="21">
        <f t="shared" si="205"/>
        <v>457.71134429999995</v>
      </c>
      <c r="I655" s="20">
        <f>(VLOOKUP(C655,Planilha7!A140:F4240,5,0)*1.2203)</f>
        <v>12.264015000000001</v>
      </c>
      <c r="J655" s="21">
        <f t="shared" si="206"/>
        <v>45.49949565</v>
      </c>
      <c r="K655" s="20">
        <f t="shared" si="207"/>
        <v>135.63634500000001</v>
      </c>
      <c r="L655" s="21">
        <f t="shared" si="208"/>
        <v>503.21083995000004</v>
      </c>
    </row>
    <row r="656" spans="1:13" ht="16.5">
      <c r="A656" s="24"/>
      <c r="B656" s="25"/>
      <c r="C656" s="25"/>
      <c r="D656" s="26"/>
      <c r="E656" s="26"/>
      <c r="F656" s="26"/>
      <c r="G656" s="26"/>
      <c r="H656" s="26"/>
      <c r="I656" s="20"/>
      <c r="J656" s="26"/>
      <c r="K656" s="26"/>
      <c r="L656" s="26"/>
    </row>
    <row r="657" spans="1:12" ht="16.5">
      <c r="A657" s="27" t="s">
        <v>51</v>
      </c>
      <c r="B657" s="28"/>
      <c r="C657" s="28"/>
      <c r="D657" s="29" t="s">
        <v>52</v>
      </c>
      <c r="E657" s="28"/>
      <c r="F657" s="30"/>
      <c r="G657" s="31"/>
      <c r="H657" s="32">
        <f>ROUND(H658+H693+H676,2)</f>
        <v>103299.24</v>
      </c>
      <c r="I657" s="31"/>
      <c r="J657" s="32">
        <f>ROUND(J658+J693+J676,2)</f>
        <v>36815.050000000003</v>
      </c>
      <c r="K657" s="32"/>
      <c r="L657" s="33">
        <f>ROUND(L658+L693+L676,2)</f>
        <v>140114.29</v>
      </c>
    </row>
    <row r="658" spans="1:12" ht="16.5">
      <c r="A658" s="34" t="s">
        <v>53</v>
      </c>
      <c r="B658" s="35"/>
      <c r="C658" s="35"/>
      <c r="D658" s="36" t="s">
        <v>54</v>
      </c>
      <c r="E658" s="35"/>
      <c r="F658" s="37"/>
      <c r="G658" s="38"/>
      <c r="H658" s="39">
        <f>SUM(H659:H674)</f>
        <v>62991.994409383835</v>
      </c>
      <c r="I658" s="38"/>
      <c r="J658" s="39">
        <f>SUM(J659:J674)</f>
        <v>19950.637050287187</v>
      </c>
      <c r="K658" s="39"/>
      <c r="L658" s="40">
        <f>SUM(L659:L674)</f>
        <v>82942.631459671</v>
      </c>
    </row>
    <row r="659" spans="1:12" ht="16.5">
      <c r="A659" s="48" t="s">
        <v>55</v>
      </c>
      <c r="B659" s="23" t="s">
        <v>16</v>
      </c>
      <c r="C659" s="16" t="s">
        <v>56</v>
      </c>
      <c r="D659" s="17" t="s">
        <v>57</v>
      </c>
      <c r="E659" s="18" t="s">
        <v>24</v>
      </c>
      <c r="F659" s="19">
        <v>1</v>
      </c>
      <c r="G659" s="20">
        <f>(VLOOKUP(C659,Planilha7!A23:F4123,4,0)*1.2203)</f>
        <v>492.36664400000001</v>
      </c>
      <c r="H659" s="21">
        <f>F659*G659</f>
        <v>492.36664400000001</v>
      </c>
      <c r="I659" s="20">
        <f>(VLOOKUP(C659,Planilha7!A132:F4232,5,0)*1.2203)</f>
        <v>23.063669999999998</v>
      </c>
      <c r="J659" s="21">
        <f>F659*I659</f>
        <v>23.063669999999998</v>
      </c>
      <c r="K659" s="20">
        <f>G659+I659</f>
        <v>515.43031399999995</v>
      </c>
      <c r="L659" s="22">
        <f>F659*K659</f>
        <v>515.43031399999995</v>
      </c>
    </row>
    <row r="660" spans="1:12" ht="16.5">
      <c r="A660" s="48" t="s">
        <v>58</v>
      </c>
      <c r="B660" s="23" t="s">
        <v>16</v>
      </c>
      <c r="C660" s="16" t="s">
        <v>62</v>
      </c>
      <c r="D660" s="17" t="s">
        <v>63</v>
      </c>
      <c r="E660" s="18" t="s">
        <v>24</v>
      </c>
      <c r="F660" s="19">
        <v>1</v>
      </c>
      <c r="G660" s="20">
        <f>(VLOOKUP(C660,Planilha7!A24:F4124,4,0)*1.2203)</f>
        <v>606.03758899999991</v>
      </c>
      <c r="H660" s="21">
        <f t="shared" ref="H660:H674" si="209">F660*G660</f>
        <v>606.03758899999991</v>
      </c>
      <c r="I660" s="20">
        <f>(VLOOKUP(C660,Planilha7!A133:F4233,5,0)*1.2203)</f>
        <v>102.480794</v>
      </c>
      <c r="J660" s="21">
        <f t="shared" ref="J660:J674" si="210">F660*I660</f>
        <v>102.480794</v>
      </c>
      <c r="K660" s="20">
        <f t="shared" ref="K660:K674" si="211">G660+I660</f>
        <v>708.51838299999986</v>
      </c>
      <c r="L660" s="22">
        <f t="shared" ref="L660:L674" si="212">F660*K660</f>
        <v>708.51838299999986</v>
      </c>
    </row>
    <row r="661" spans="1:12" ht="33">
      <c r="A661" s="48" t="s">
        <v>61</v>
      </c>
      <c r="B661" s="23" t="s">
        <v>16</v>
      </c>
      <c r="C661" s="16" t="s">
        <v>65</v>
      </c>
      <c r="D661" s="17" t="s">
        <v>66</v>
      </c>
      <c r="E661" s="18" t="s">
        <v>24</v>
      </c>
      <c r="F661" s="19">
        <v>1</v>
      </c>
      <c r="G661" s="20">
        <f>(VLOOKUP(C661,Planilha7!A25:F4125,4,0)*1.2203)</f>
        <v>565.04771200000005</v>
      </c>
      <c r="H661" s="21">
        <f t="shared" si="209"/>
        <v>565.04771200000005</v>
      </c>
      <c r="I661" s="20">
        <f>(VLOOKUP(C661,Planilha7!A134:F4234,5,0)*1.2203)</f>
        <v>61.600743999999992</v>
      </c>
      <c r="J661" s="21">
        <f t="shared" si="210"/>
        <v>61.600743999999992</v>
      </c>
      <c r="K661" s="20">
        <f t="shared" si="211"/>
        <v>626.64845600000001</v>
      </c>
      <c r="L661" s="22">
        <f t="shared" si="212"/>
        <v>626.64845600000001</v>
      </c>
    </row>
    <row r="662" spans="1:12" ht="16.5">
      <c r="A662" s="48" t="s">
        <v>64</v>
      </c>
      <c r="B662" s="23" t="s">
        <v>16</v>
      </c>
      <c r="C662" s="16" t="s">
        <v>59</v>
      </c>
      <c r="D662" s="17" t="s">
        <v>60</v>
      </c>
      <c r="E662" s="18" t="s">
        <v>24</v>
      </c>
      <c r="F662" s="19">
        <v>1</v>
      </c>
      <c r="G662" s="20">
        <f>(VLOOKUP(C662,Planilha7!A26:F4126,4,0)*1.2203)</f>
        <v>522.53246000000001</v>
      </c>
      <c r="H662" s="21">
        <f t="shared" si="209"/>
        <v>522.53246000000001</v>
      </c>
      <c r="I662" s="20">
        <f>(VLOOKUP(C662,Planilha7!A135:F4235,5,0)*1.2203)</f>
        <v>23.063669999999998</v>
      </c>
      <c r="J662" s="21">
        <f t="shared" si="210"/>
        <v>23.063669999999998</v>
      </c>
      <c r="K662" s="20">
        <f t="shared" si="211"/>
        <v>545.59613000000002</v>
      </c>
      <c r="L662" s="22">
        <f t="shared" si="212"/>
        <v>545.59613000000002</v>
      </c>
    </row>
    <row r="663" spans="1:12" ht="16.5">
      <c r="A663" s="48" t="s">
        <v>67</v>
      </c>
      <c r="B663" s="23" t="s">
        <v>16</v>
      </c>
      <c r="C663" s="16" t="s">
        <v>68</v>
      </c>
      <c r="D663" s="17" t="s">
        <v>69</v>
      </c>
      <c r="E663" s="18" t="s">
        <v>24</v>
      </c>
      <c r="F663" s="19">
        <v>1</v>
      </c>
      <c r="G663" s="20">
        <f>(VLOOKUP(C663,Planilha7!A27:F4127,4,0)*1.2203)</f>
        <v>395.01110999999997</v>
      </c>
      <c r="H663" s="21">
        <f t="shared" si="209"/>
        <v>395.01110999999997</v>
      </c>
      <c r="I663" s="20">
        <f>(VLOOKUP(C663,Planilha7!A136:F4236,5,0)*1.2203)</f>
        <v>76.866697000000002</v>
      </c>
      <c r="J663" s="21">
        <f t="shared" si="210"/>
        <v>76.866697000000002</v>
      </c>
      <c r="K663" s="20">
        <f t="shared" si="211"/>
        <v>471.87780699999996</v>
      </c>
      <c r="L663" s="22">
        <f t="shared" si="212"/>
        <v>471.87780699999996</v>
      </c>
    </row>
    <row r="664" spans="1:12" ht="16.5">
      <c r="A664" s="48" t="s">
        <v>70</v>
      </c>
      <c r="B664" s="23" t="s">
        <v>16</v>
      </c>
      <c r="C664" s="16" t="s">
        <v>71</v>
      </c>
      <c r="D664" s="17" t="s">
        <v>72</v>
      </c>
      <c r="E664" s="18" t="s">
        <v>31</v>
      </c>
      <c r="F664" s="19">
        <v>5.35</v>
      </c>
      <c r="G664" s="20">
        <f>(VLOOKUP(C664,Planilha7!A28:F4128,4,0)*1.2203)</f>
        <v>269.18597699999998</v>
      </c>
      <c r="H664" s="21">
        <f t="shared" si="209"/>
        <v>1440.1449769499998</v>
      </c>
      <c r="I664" s="20">
        <f>(VLOOKUP(C664,Planilha7!A137:F4237,5,0)*1.2203)</f>
        <v>115.293944</v>
      </c>
      <c r="J664" s="21">
        <f t="shared" si="210"/>
        <v>616.82260039999994</v>
      </c>
      <c r="K664" s="20">
        <f t="shared" si="211"/>
        <v>384.47992099999999</v>
      </c>
      <c r="L664" s="22">
        <f t="shared" si="212"/>
        <v>2056.9675773499998</v>
      </c>
    </row>
    <row r="665" spans="1:12" ht="16.5">
      <c r="A665" s="48" t="s">
        <v>73</v>
      </c>
      <c r="B665" s="23" t="s">
        <v>16</v>
      </c>
      <c r="C665" s="16" t="s">
        <v>74</v>
      </c>
      <c r="D665" s="17" t="s">
        <v>75</v>
      </c>
      <c r="E665" s="18" t="s">
        <v>31</v>
      </c>
      <c r="F665" s="19">
        <v>133.69999999999999</v>
      </c>
      <c r="G665" s="20">
        <f>(VLOOKUP(C665,Planilha7!A29:F4129,4,0)*1.2203)</f>
        <v>235.542306</v>
      </c>
      <c r="H665" s="21">
        <f t="shared" si="209"/>
        <v>31492.006312199996</v>
      </c>
      <c r="I665" s="20">
        <f>(VLOOKUP(C665,Planilha7!A138:F4238,5,0)*1.2203)</f>
        <v>102.480794</v>
      </c>
      <c r="J665" s="21">
        <f t="shared" si="210"/>
        <v>13701.6821578</v>
      </c>
      <c r="K665" s="20">
        <f t="shared" si="211"/>
        <v>338.0231</v>
      </c>
      <c r="L665" s="22">
        <f t="shared" si="212"/>
        <v>45193.688469999994</v>
      </c>
    </row>
    <row r="666" spans="1:12" ht="16.5">
      <c r="A666" s="48" t="s">
        <v>76</v>
      </c>
      <c r="B666" s="23" t="s">
        <v>16</v>
      </c>
      <c r="C666" s="16" t="s">
        <v>77</v>
      </c>
      <c r="D666" s="17" t="s">
        <v>78</v>
      </c>
      <c r="E666" s="18" t="s">
        <v>24</v>
      </c>
      <c r="F666" s="19">
        <v>1</v>
      </c>
      <c r="G666" s="20">
        <f>(VLOOKUP(C666,Planilha7!A30:F4130,4,0)*1.2203)</f>
        <v>6353.3333109999994</v>
      </c>
      <c r="H666" s="21">
        <f t="shared" si="209"/>
        <v>6353.3333109999994</v>
      </c>
      <c r="I666" s="20">
        <f>(VLOOKUP(C666,Planilha7!A139:F4239,5,0)*1.2203)</f>
        <v>286.72168799999997</v>
      </c>
      <c r="J666" s="21">
        <f t="shared" si="210"/>
        <v>286.72168799999997</v>
      </c>
      <c r="K666" s="20">
        <f t="shared" si="211"/>
        <v>6640.054998999999</v>
      </c>
      <c r="L666" s="22">
        <f t="shared" si="212"/>
        <v>6640.054998999999</v>
      </c>
    </row>
    <row r="667" spans="1:12" ht="16.5">
      <c r="A667" s="48" t="s">
        <v>79</v>
      </c>
      <c r="B667" s="23" t="s">
        <v>16</v>
      </c>
      <c r="C667" s="16" t="s">
        <v>80</v>
      </c>
      <c r="D667" s="17" t="s">
        <v>81</v>
      </c>
      <c r="E667" s="18" t="s">
        <v>19</v>
      </c>
      <c r="F667" s="19">
        <v>67.461006580000003</v>
      </c>
      <c r="G667" s="20">
        <f>(VLOOKUP(C667,Planilha7!A31:F4131,4,0)*1.2203)</f>
        <v>18.231282</v>
      </c>
      <c r="H667" s="21">
        <f t="shared" si="209"/>
        <v>1229.9006349638357</v>
      </c>
      <c r="I667" s="20">
        <f>(VLOOKUP(C667,Planilha7!A140:F4240,5,0)*1.2203)</f>
        <v>30.129207000000001</v>
      </c>
      <c r="J667" s="21">
        <f t="shared" si="210"/>
        <v>2032.5466316771822</v>
      </c>
      <c r="K667" s="20">
        <f t="shared" si="211"/>
        <v>48.360489000000001</v>
      </c>
      <c r="L667" s="22">
        <f t="shared" si="212"/>
        <v>3262.4472666410179</v>
      </c>
    </row>
    <row r="668" spans="1:12" ht="16.5">
      <c r="A668" s="48" t="s">
        <v>82</v>
      </c>
      <c r="B668" s="23" t="s">
        <v>16</v>
      </c>
      <c r="C668" s="16" t="s">
        <v>83</v>
      </c>
      <c r="D668" s="17" t="s">
        <v>84</v>
      </c>
      <c r="E668" s="18" t="s">
        <v>24</v>
      </c>
      <c r="F668" s="19">
        <v>4</v>
      </c>
      <c r="G668" s="20">
        <f>(VLOOKUP(C668,Planilha7!A32:F4132,4,0)*1.2203)</f>
        <v>2819.25909</v>
      </c>
      <c r="H668" s="21">
        <f t="shared" si="209"/>
        <v>11277.03636</v>
      </c>
      <c r="I668" s="20">
        <f>(VLOOKUP(C668,Planilha7!A141:F4241,5,0)*1.2203)</f>
        <v>266.45250499999997</v>
      </c>
      <c r="J668" s="21">
        <f t="shared" si="210"/>
        <v>1065.8100199999999</v>
      </c>
      <c r="K668" s="20">
        <f t="shared" si="211"/>
        <v>3085.7115949999998</v>
      </c>
      <c r="L668" s="22">
        <f t="shared" si="212"/>
        <v>12342.846379999999</v>
      </c>
    </row>
    <row r="669" spans="1:12" ht="16.5">
      <c r="A669" s="48" t="s">
        <v>85</v>
      </c>
      <c r="B669" s="23" t="s">
        <v>16</v>
      </c>
      <c r="C669" s="16" t="s">
        <v>210</v>
      </c>
      <c r="D669" s="17" t="s">
        <v>211</v>
      </c>
      <c r="E669" s="18" t="s">
        <v>24</v>
      </c>
      <c r="F669" s="19">
        <v>1</v>
      </c>
      <c r="G669" s="20">
        <f>(VLOOKUP(C669,Planilha7!A33:F4133,4,0)*1.2203)</f>
        <v>3063.0750299999995</v>
      </c>
      <c r="H669" s="21">
        <f t="shared" si="209"/>
        <v>3063.0750299999995</v>
      </c>
      <c r="I669" s="20">
        <f>(VLOOKUP(C669,Planilha7!A142:F4242,5,0)*1.2203)</f>
        <v>822.71405700000003</v>
      </c>
      <c r="J669" s="21">
        <f t="shared" si="210"/>
        <v>822.71405700000003</v>
      </c>
      <c r="K669" s="20">
        <f t="shared" si="211"/>
        <v>3885.7890869999997</v>
      </c>
      <c r="L669" s="22">
        <f t="shared" si="212"/>
        <v>3885.7890869999997</v>
      </c>
    </row>
    <row r="670" spans="1:12" ht="16.5">
      <c r="A670" s="48" t="s">
        <v>187</v>
      </c>
      <c r="B670" s="23" t="s">
        <v>21</v>
      </c>
      <c r="C670" s="16" t="s">
        <v>22</v>
      </c>
      <c r="D670" s="17" t="s">
        <v>23</v>
      </c>
      <c r="E670" s="18" t="s">
        <v>24</v>
      </c>
      <c r="F670" s="19">
        <v>1</v>
      </c>
      <c r="G670" s="20">
        <f>1515.5*1.2203</f>
        <v>1849.36465</v>
      </c>
      <c r="H670" s="21">
        <f t="shared" si="209"/>
        <v>1849.36465</v>
      </c>
      <c r="I670" s="20">
        <f>394.78*1.2203</f>
        <v>481.75003399999997</v>
      </c>
      <c r="J670" s="21">
        <f t="shared" si="210"/>
        <v>481.75003399999997</v>
      </c>
      <c r="K670" s="20">
        <f t="shared" si="211"/>
        <v>2331.1146840000001</v>
      </c>
      <c r="L670" s="22">
        <f t="shared" si="212"/>
        <v>2331.1146840000001</v>
      </c>
    </row>
    <row r="671" spans="1:12" ht="16.5">
      <c r="A671" s="48" t="s">
        <v>286</v>
      </c>
      <c r="B671" s="23" t="s">
        <v>21</v>
      </c>
      <c r="C671" s="16" t="s">
        <v>26</v>
      </c>
      <c r="D671" s="17" t="s">
        <v>27</v>
      </c>
      <c r="E671" s="18" t="s">
        <v>24</v>
      </c>
      <c r="F671" s="19">
        <v>1</v>
      </c>
      <c r="G671" s="20">
        <f>1786.76*1.2203</f>
        <v>2180.3832279999997</v>
      </c>
      <c r="H671" s="21">
        <f t="shared" si="209"/>
        <v>2180.3832279999997</v>
      </c>
      <c r="I671" s="20">
        <f>291.04*1.2203</f>
        <v>355.15611200000001</v>
      </c>
      <c r="J671" s="21">
        <f t="shared" si="210"/>
        <v>355.15611200000001</v>
      </c>
      <c r="K671" s="20">
        <f t="shared" si="211"/>
        <v>2535.5393399999998</v>
      </c>
      <c r="L671" s="22">
        <f t="shared" si="212"/>
        <v>2535.5393399999998</v>
      </c>
    </row>
    <row r="672" spans="1:12" ht="16.5">
      <c r="A672" s="48" t="s">
        <v>289</v>
      </c>
      <c r="B672" s="23" t="s">
        <v>16</v>
      </c>
      <c r="C672" s="16" t="s">
        <v>302</v>
      </c>
      <c r="D672" s="17" t="s">
        <v>303</v>
      </c>
      <c r="E672" s="18" t="s">
        <v>31</v>
      </c>
      <c r="F672" s="19">
        <v>14.41</v>
      </c>
      <c r="G672" s="20">
        <f>(VLOOKUP(C672,Planilha7!A36:F4136,4,0)*1.2203)</f>
        <v>94.439016999999993</v>
      </c>
      <c r="H672" s="21">
        <f t="shared" si="209"/>
        <v>1360.8662349699998</v>
      </c>
      <c r="I672" s="20">
        <f>(VLOOKUP(C672,Planilha7!A145:F4245,5,0)*1.2203)</f>
        <v>16.913357999999999</v>
      </c>
      <c r="J672" s="21">
        <f t="shared" si="210"/>
        <v>243.72148877999999</v>
      </c>
      <c r="K672" s="20">
        <f t="shared" si="211"/>
        <v>111.35237499999999</v>
      </c>
      <c r="L672" s="22">
        <f t="shared" si="212"/>
        <v>1604.5877237499999</v>
      </c>
    </row>
    <row r="673" spans="1:12" ht="33">
      <c r="A673" s="48" t="s">
        <v>290</v>
      </c>
      <c r="B673" s="23" t="s">
        <v>16</v>
      </c>
      <c r="C673" s="16" t="s">
        <v>33</v>
      </c>
      <c r="D673" s="17" t="s">
        <v>34</v>
      </c>
      <c r="E673" s="18" t="s">
        <v>31</v>
      </c>
      <c r="F673" s="19">
        <v>11.91</v>
      </c>
      <c r="G673" s="20">
        <f>(VLOOKUP(C673,Planilha7!A37:F4137,4,0)*1.2203)</f>
        <v>5.0032299999999994</v>
      </c>
      <c r="H673" s="21">
        <f t="shared" si="209"/>
        <v>59.588469299999993</v>
      </c>
      <c r="I673" s="20">
        <f>(VLOOKUP(C673,Planilha7!A146:F4246,5,0)*1.2203)</f>
        <v>2.8188930000000001</v>
      </c>
      <c r="J673" s="21">
        <f t="shared" si="210"/>
        <v>33.57301563</v>
      </c>
      <c r="K673" s="20">
        <f t="shared" si="211"/>
        <v>7.8221229999999995</v>
      </c>
      <c r="L673" s="22">
        <f t="shared" si="212"/>
        <v>93.16148493</v>
      </c>
    </row>
    <row r="674" spans="1:12" ht="33">
      <c r="A674" s="48" t="s">
        <v>304</v>
      </c>
      <c r="B674" s="23" t="s">
        <v>16</v>
      </c>
      <c r="C674" s="16" t="s">
        <v>36</v>
      </c>
      <c r="D674" s="17" t="s">
        <v>37</v>
      </c>
      <c r="E674" s="18" t="s">
        <v>24</v>
      </c>
      <c r="F674" s="19">
        <v>1</v>
      </c>
      <c r="G674" s="20">
        <f>(VLOOKUP(C674,Planilha7!A38:F4138,4,0)*1.2203)</f>
        <v>105.29968700000001</v>
      </c>
      <c r="H674" s="21">
        <f t="shared" si="209"/>
        <v>105.29968700000001</v>
      </c>
      <c r="I674" s="20">
        <f>(VLOOKUP(C674,Planilha7!A147:F4247,5,0)*1.2203)</f>
        <v>23.063669999999998</v>
      </c>
      <c r="J674" s="21">
        <f t="shared" si="210"/>
        <v>23.063669999999998</v>
      </c>
      <c r="K674" s="20">
        <f t="shared" si="211"/>
        <v>128.36335700000001</v>
      </c>
      <c r="L674" s="22">
        <f t="shared" si="212"/>
        <v>128.36335700000001</v>
      </c>
    </row>
    <row r="675" spans="1:12" ht="16.5">
      <c r="A675" s="24"/>
      <c r="B675" s="25"/>
      <c r="C675" s="25"/>
      <c r="D675" s="26"/>
      <c r="E675" s="26"/>
      <c r="F675" s="26"/>
      <c r="G675" s="26"/>
      <c r="H675" s="26"/>
      <c r="I675" s="20"/>
      <c r="J675" s="26"/>
      <c r="K675" s="26"/>
      <c r="L675" s="26"/>
    </row>
    <row r="676" spans="1:12" ht="16.5">
      <c r="A676" s="34" t="s">
        <v>88</v>
      </c>
      <c r="B676" s="35"/>
      <c r="C676" s="35"/>
      <c r="D676" s="36" t="s">
        <v>89</v>
      </c>
      <c r="E676" s="35"/>
      <c r="F676" s="37"/>
      <c r="G676" s="38"/>
      <c r="H676" s="39">
        <f>SUM(H677:H691)</f>
        <v>26732.210542360001</v>
      </c>
      <c r="I676" s="38"/>
      <c r="J676" s="39">
        <f>SUM(J677:J691)</f>
        <v>15056.378189879999</v>
      </c>
      <c r="K676" s="39"/>
      <c r="L676" s="40">
        <f>SUM(L677:L691)</f>
        <v>41788.588732239994</v>
      </c>
    </row>
    <row r="677" spans="1:12" ht="16.5">
      <c r="A677" s="48" t="s">
        <v>90</v>
      </c>
      <c r="B677" s="23" t="s">
        <v>16</v>
      </c>
      <c r="C677" s="16" t="s">
        <v>91</v>
      </c>
      <c r="D677" s="17" t="s">
        <v>92</v>
      </c>
      <c r="E677" s="18" t="s">
        <v>24</v>
      </c>
      <c r="F677" s="19">
        <v>5</v>
      </c>
      <c r="G677" s="20">
        <f>(VLOOKUP(C677,Planilha7!A23:F4123,4,0)*1.2203)</f>
        <v>103.61567299999999</v>
      </c>
      <c r="H677" s="21">
        <f>F677*G677</f>
        <v>518.07836499999996</v>
      </c>
      <c r="I677" s="20">
        <f>(VLOOKUP(C677,Planilha7!A671:F4771,5,0)*1.2203)</f>
        <v>15.375779999999999</v>
      </c>
      <c r="J677" s="21">
        <f>F677*I677</f>
        <v>76.878899999999987</v>
      </c>
      <c r="K677" s="20">
        <f>G677+I677</f>
        <v>118.99145299999998</v>
      </c>
      <c r="L677" s="21">
        <f>F677*K677</f>
        <v>594.95726499999989</v>
      </c>
    </row>
    <row r="678" spans="1:12" ht="16.5">
      <c r="A678" s="48" t="s">
        <v>93</v>
      </c>
      <c r="B678" s="23" t="s">
        <v>16</v>
      </c>
      <c r="C678" s="16" t="s">
        <v>94</v>
      </c>
      <c r="D678" s="17" t="s">
        <v>95</v>
      </c>
      <c r="E678" s="18" t="s">
        <v>24</v>
      </c>
      <c r="F678" s="19">
        <v>4</v>
      </c>
      <c r="G678" s="20">
        <f>(VLOOKUP(C678,Planilha7!A24:F4124,4,0)*1.2203)</f>
        <v>91.961807999999991</v>
      </c>
      <c r="H678" s="21">
        <f t="shared" ref="H678:H691" si="213">F678*G678</f>
        <v>367.84723199999996</v>
      </c>
      <c r="I678" s="20">
        <f>(VLOOKUP(C678,Planilha7!A672:F4772,5,0)*1.2203)</f>
        <v>15.375779999999999</v>
      </c>
      <c r="J678" s="21">
        <f t="shared" ref="J678:J691" si="214">F678*I678</f>
        <v>61.503119999999996</v>
      </c>
      <c r="K678" s="20">
        <f t="shared" ref="K678:K691" si="215">G678+I678</f>
        <v>107.33758799999998</v>
      </c>
      <c r="L678" s="21">
        <f t="shared" ref="L678:L691" si="216">F678*K678</f>
        <v>429.35035199999993</v>
      </c>
    </row>
    <row r="679" spans="1:12" ht="16.5">
      <c r="A679" s="48" t="s">
        <v>96</v>
      </c>
      <c r="B679" s="23" t="s">
        <v>16</v>
      </c>
      <c r="C679" s="16" t="s">
        <v>97</v>
      </c>
      <c r="D679" s="17" t="s">
        <v>98</v>
      </c>
      <c r="E679" s="18" t="s">
        <v>24</v>
      </c>
      <c r="F679" s="19">
        <v>4</v>
      </c>
      <c r="G679" s="20">
        <f>(VLOOKUP(C679,Planilha7!A25:F4125,4,0)*1.2203)</f>
        <v>367.85943499999996</v>
      </c>
      <c r="H679" s="21">
        <f t="shared" si="213"/>
        <v>1471.4377399999998</v>
      </c>
      <c r="I679" s="20">
        <f>(VLOOKUP(C679,Planilha7!A673:F4773,5,0)*1.2203)</f>
        <v>15.375779999999999</v>
      </c>
      <c r="J679" s="21">
        <f t="shared" si="214"/>
        <v>61.503119999999996</v>
      </c>
      <c r="K679" s="20">
        <f t="shared" si="215"/>
        <v>383.23521499999998</v>
      </c>
      <c r="L679" s="21">
        <f t="shared" si="216"/>
        <v>1532.9408599999999</v>
      </c>
    </row>
    <row r="680" spans="1:12" ht="33">
      <c r="A680" s="48" t="s">
        <v>99</v>
      </c>
      <c r="B680" s="23" t="s">
        <v>16</v>
      </c>
      <c r="C680" s="16" t="s">
        <v>100</v>
      </c>
      <c r="D680" s="17" t="s">
        <v>101</v>
      </c>
      <c r="E680" s="18" t="s">
        <v>24</v>
      </c>
      <c r="F680" s="19">
        <v>1</v>
      </c>
      <c r="G680" s="20">
        <f>(VLOOKUP(C680,Planilha7!A26:F4126,4,0)*1.2203)</f>
        <v>926.90327100000002</v>
      </c>
      <c r="H680" s="21">
        <f t="shared" si="213"/>
        <v>926.90327100000002</v>
      </c>
      <c r="I680" s="20">
        <f>(VLOOKUP(C680,Planilha7!A674:F4774,5,0)*1.2203)</f>
        <v>16.413034999999997</v>
      </c>
      <c r="J680" s="21">
        <f t="shared" si="214"/>
        <v>16.413034999999997</v>
      </c>
      <c r="K680" s="20">
        <f t="shared" si="215"/>
        <v>943.31630600000005</v>
      </c>
      <c r="L680" s="21">
        <f t="shared" si="216"/>
        <v>943.31630600000005</v>
      </c>
    </row>
    <row r="681" spans="1:12" ht="33">
      <c r="A681" s="48" t="s">
        <v>102</v>
      </c>
      <c r="B681" s="23" t="s">
        <v>16</v>
      </c>
      <c r="C681" s="16" t="s">
        <v>103</v>
      </c>
      <c r="D681" s="17" t="s">
        <v>104</v>
      </c>
      <c r="E681" s="18" t="s">
        <v>24</v>
      </c>
      <c r="F681" s="19">
        <v>15</v>
      </c>
      <c r="G681" s="20">
        <f>(VLOOKUP(C681,Planilha7!A27:F4127,4,0)*1.2203)</f>
        <v>107.715881</v>
      </c>
      <c r="H681" s="21">
        <f t="shared" si="213"/>
        <v>1615.7382149999999</v>
      </c>
      <c r="I681" s="20">
        <f>(VLOOKUP(C681,Planilha7!A675:F4775,5,0)*1.2203)</f>
        <v>25.626300000000001</v>
      </c>
      <c r="J681" s="21">
        <f t="shared" si="214"/>
        <v>384.39449999999999</v>
      </c>
      <c r="K681" s="20">
        <f t="shared" si="215"/>
        <v>133.34218099999998</v>
      </c>
      <c r="L681" s="21">
        <f t="shared" si="216"/>
        <v>2000.1327149999997</v>
      </c>
    </row>
    <row r="682" spans="1:12" ht="16.5">
      <c r="A682" s="48" t="s">
        <v>105</v>
      </c>
      <c r="B682" s="23" t="s">
        <v>21</v>
      </c>
      <c r="C682" s="16" t="s">
        <v>8534</v>
      </c>
      <c r="D682" s="17" t="s">
        <v>8535</v>
      </c>
      <c r="E682" s="18" t="s">
        <v>24</v>
      </c>
      <c r="F682" s="19">
        <v>1</v>
      </c>
      <c r="G682" s="20">
        <f>1232.17*1.2203</f>
        <v>1503.6170509999999</v>
      </c>
      <c r="H682" s="21">
        <f t="shared" si="213"/>
        <v>1503.6170509999999</v>
      </c>
      <c r="I682" s="20">
        <f>108.6*1.2203</f>
        <v>132.52457999999999</v>
      </c>
      <c r="J682" s="21">
        <f t="shared" si="214"/>
        <v>132.52457999999999</v>
      </c>
      <c r="K682" s="20">
        <f t="shared" si="215"/>
        <v>1636.141631</v>
      </c>
      <c r="L682" s="21">
        <f t="shared" si="216"/>
        <v>1636.141631</v>
      </c>
    </row>
    <row r="683" spans="1:12" ht="16.5">
      <c r="A683" s="48" t="s">
        <v>106</v>
      </c>
      <c r="B683" s="23" t="s">
        <v>16</v>
      </c>
      <c r="C683" s="16" t="s">
        <v>107</v>
      </c>
      <c r="D683" s="17" t="s">
        <v>108</v>
      </c>
      <c r="E683" s="18" t="s">
        <v>31</v>
      </c>
      <c r="F683" s="19">
        <v>80</v>
      </c>
      <c r="G683" s="20">
        <f>(VLOOKUP(C683,Planilha7!A29:F4129,4,0)*1.2203)</f>
        <v>11.629458999999999</v>
      </c>
      <c r="H683" s="21">
        <f t="shared" si="213"/>
        <v>930.35671999999988</v>
      </c>
      <c r="I683" s="20">
        <f>(VLOOKUP(C683,Planilha7!A677:F4777,5,0)*1.2203)</f>
        <v>30.739357000000002</v>
      </c>
      <c r="J683" s="21">
        <f t="shared" si="214"/>
        <v>2459.1485600000001</v>
      </c>
      <c r="K683" s="20">
        <f t="shared" si="215"/>
        <v>42.368816000000002</v>
      </c>
      <c r="L683" s="21">
        <f t="shared" si="216"/>
        <v>3389.5052800000003</v>
      </c>
    </row>
    <row r="684" spans="1:12" ht="16.5">
      <c r="A684" s="48" t="s">
        <v>109</v>
      </c>
      <c r="B684" s="23" t="s">
        <v>16</v>
      </c>
      <c r="C684" s="16" t="s">
        <v>188</v>
      </c>
      <c r="D684" s="17" t="s">
        <v>189</v>
      </c>
      <c r="E684" s="18" t="s">
        <v>112</v>
      </c>
      <c r="F684" s="19">
        <v>48</v>
      </c>
      <c r="G684" s="20">
        <f>(VLOOKUP(C684,Planilha7!A30:F4130,4,0)*1.2203)</f>
        <v>237.06768099999999</v>
      </c>
      <c r="H684" s="21">
        <f t="shared" si="213"/>
        <v>11379.248688</v>
      </c>
      <c r="I684" s="20">
        <f>(VLOOKUP(C684,Planilha7!A678:F4778,5,0)*1.2203)</f>
        <v>25.626300000000001</v>
      </c>
      <c r="J684" s="21">
        <f t="shared" si="214"/>
        <v>1230.0624</v>
      </c>
      <c r="K684" s="20">
        <f t="shared" si="215"/>
        <v>262.69398100000001</v>
      </c>
      <c r="L684" s="21">
        <f t="shared" si="216"/>
        <v>12609.311088</v>
      </c>
    </row>
    <row r="685" spans="1:12" ht="16.5">
      <c r="A685" s="48" t="s">
        <v>113</v>
      </c>
      <c r="B685" s="23" t="s">
        <v>16</v>
      </c>
      <c r="C685" s="16" t="s">
        <v>114</v>
      </c>
      <c r="D685" s="17" t="s">
        <v>115</v>
      </c>
      <c r="E685" s="18" t="s">
        <v>31</v>
      </c>
      <c r="F685" s="19">
        <v>160</v>
      </c>
      <c r="G685" s="20">
        <f>(VLOOKUP(C685,Planilha7!A31:F4131,4,0)*1.2203)</f>
        <v>3.0995619999999997</v>
      </c>
      <c r="H685" s="21">
        <f t="shared" si="213"/>
        <v>495.92991999999992</v>
      </c>
      <c r="I685" s="20">
        <f>(VLOOKUP(C685,Planilha7!A679:F4779,5,0)*1.2203)</f>
        <v>2.0501039999999997</v>
      </c>
      <c r="J685" s="21">
        <f t="shared" si="214"/>
        <v>328.01663999999994</v>
      </c>
      <c r="K685" s="20">
        <f t="shared" si="215"/>
        <v>5.1496659999999999</v>
      </c>
      <c r="L685" s="21">
        <f t="shared" si="216"/>
        <v>823.94655999999998</v>
      </c>
    </row>
    <row r="686" spans="1:12" ht="16.5">
      <c r="A686" s="48" t="s">
        <v>116</v>
      </c>
      <c r="B686" s="23" t="s">
        <v>16</v>
      </c>
      <c r="C686" s="16" t="s">
        <v>117</v>
      </c>
      <c r="D686" s="17" t="s">
        <v>118</v>
      </c>
      <c r="E686" s="18" t="s">
        <v>112</v>
      </c>
      <c r="F686" s="19">
        <v>16</v>
      </c>
      <c r="G686" s="20">
        <f>(VLOOKUP(C686,Planilha7!A32:F4132,4,0)*1.2203)</f>
        <v>13.716172</v>
      </c>
      <c r="H686" s="21">
        <f t="shared" si="213"/>
        <v>219.458752</v>
      </c>
      <c r="I686" s="20">
        <f>(VLOOKUP(C686,Planilha7!A680:F4780,5,0)*1.2203)</f>
        <v>15.375779999999999</v>
      </c>
      <c r="J686" s="21">
        <f t="shared" si="214"/>
        <v>246.01247999999998</v>
      </c>
      <c r="K686" s="20">
        <f t="shared" si="215"/>
        <v>29.091951999999999</v>
      </c>
      <c r="L686" s="21">
        <f t="shared" si="216"/>
        <v>465.47123199999999</v>
      </c>
    </row>
    <row r="687" spans="1:12" ht="16.5">
      <c r="A687" s="48" t="s">
        <v>119</v>
      </c>
      <c r="B687" s="23" t="s">
        <v>16</v>
      </c>
      <c r="C687" s="16" t="s">
        <v>120</v>
      </c>
      <c r="D687" s="17" t="s">
        <v>121</v>
      </c>
      <c r="E687" s="18" t="s">
        <v>24</v>
      </c>
      <c r="F687" s="19">
        <v>5</v>
      </c>
      <c r="G687" s="20">
        <f>(VLOOKUP(C687,Planilha7!A33:F4133,4,0)*1.2203)</f>
        <v>14.765629999999998</v>
      </c>
      <c r="H687" s="21">
        <f t="shared" si="213"/>
        <v>73.828149999999994</v>
      </c>
      <c r="I687" s="20">
        <f>(VLOOKUP(C687,Planilha7!A681:F4781,5,0)*1.2203)</f>
        <v>10.25052</v>
      </c>
      <c r="J687" s="21">
        <f t="shared" si="214"/>
        <v>51.252600000000001</v>
      </c>
      <c r="K687" s="20">
        <f t="shared" si="215"/>
        <v>25.016149999999996</v>
      </c>
      <c r="L687" s="21">
        <f t="shared" si="216"/>
        <v>125.08074999999998</v>
      </c>
    </row>
    <row r="688" spans="1:12" ht="16.5">
      <c r="A688" s="49" t="s">
        <v>122</v>
      </c>
      <c r="B688" s="61" t="s">
        <v>16</v>
      </c>
      <c r="C688" s="41" t="s">
        <v>123</v>
      </c>
      <c r="D688" s="17" t="s">
        <v>124</v>
      </c>
      <c r="E688" s="18" t="s">
        <v>31</v>
      </c>
      <c r="F688" s="42">
        <v>706.12</v>
      </c>
      <c r="G688" s="20">
        <f>(VLOOKUP(C688,Planilha7!A34:F4134,4,0)*1.2203)</f>
        <v>6.7970709999999999</v>
      </c>
      <c r="H688" s="21">
        <f t="shared" si="213"/>
        <v>4799.5477745199996</v>
      </c>
      <c r="I688" s="20">
        <f>(VLOOKUP(C688,Planilha7!A682:F4782,5,0)*1.2203)</f>
        <v>6.1503119999999996</v>
      </c>
      <c r="J688" s="21">
        <f t="shared" si="214"/>
        <v>4342.8583094400001</v>
      </c>
      <c r="K688" s="20">
        <f t="shared" si="215"/>
        <v>12.947382999999999</v>
      </c>
      <c r="L688" s="21">
        <f t="shared" si="216"/>
        <v>9142.4060839599988</v>
      </c>
    </row>
    <row r="689" spans="1:12" ht="16.5">
      <c r="A689" s="48" t="s">
        <v>125</v>
      </c>
      <c r="B689" s="23" t="s">
        <v>16</v>
      </c>
      <c r="C689" s="16" t="s">
        <v>126</v>
      </c>
      <c r="D689" s="17" t="s">
        <v>127</v>
      </c>
      <c r="E689" s="18" t="s">
        <v>31</v>
      </c>
      <c r="F689" s="19">
        <v>55.52</v>
      </c>
      <c r="G689" s="20">
        <f>(VLOOKUP(C689,Planilha7!A35:F4135,4,0)*1.2203)</f>
        <v>12.068766999999999</v>
      </c>
      <c r="H689" s="21">
        <f t="shared" si="213"/>
        <v>670.05794384000001</v>
      </c>
      <c r="I689" s="20">
        <f>(VLOOKUP(C689,Planilha7!A683:F4783,5,0)*1.2203)</f>
        <v>30.739357000000002</v>
      </c>
      <c r="J689" s="21">
        <f t="shared" si="214"/>
        <v>1706.6491006400001</v>
      </c>
      <c r="K689" s="20">
        <f t="shared" si="215"/>
        <v>42.808123999999999</v>
      </c>
      <c r="L689" s="21">
        <f t="shared" si="216"/>
        <v>2376.7070444800001</v>
      </c>
    </row>
    <row r="690" spans="1:12" ht="16.5">
      <c r="A690" s="48" t="s">
        <v>128</v>
      </c>
      <c r="B690" s="23" t="s">
        <v>16</v>
      </c>
      <c r="C690" s="16" t="s">
        <v>129</v>
      </c>
      <c r="D690" s="17" t="s">
        <v>130</v>
      </c>
      <c r="E690" s="18" t="s">
        <v>31</v>
      </c>
      <c r="F690" s="19">
        <v>104.64</v>
      </c>
      <c r="G690" s="20">
        <f>(VLOOKUP(C690,Planilha7!A36:F4136,4,0)*1.2203)</f>
        <v>14.948675</v>
      </c>
      <c r="H690" s="21">
        <f t="shared" si="213"/>
        <v>1564.2293520000001</v>
      </c>
      <c r="I690" s="20">
        <f>(VLOOKUP(C690,Planilha7!A684:F4784,5,0)*1.2203)</f>
        <v>35.876819999999995</v>
      </c>
      <c r="J690" s="21">
        <f t="shared" si="214"/>
        <v>3754.1504447999996</v>
      </c>
      <c r="K690" s="20">
        <f t="shared" si="215"/>
        <v>50.825494999999997</v>
      </c>
      <c r="L690" s="21">
        <f t="shared" si="216"/>
        <v>5318.3797967999999</v>
      </c>
    </row>
    <row r="691" spans="1:12" ht="16.5">
      <c r="A691" s="48" t="s">
        <v>131</v>
      </c>
      <c r="B691" s="23" t="s">
        <v>16</v>
      </c>
      <c r="C691" s="16" t="s">
        <v>132</v>
      </c>
      <c r="D691" s="17" t="s">
        <v>133</v>
      </c>
      <c r="E691" s="18" t="s">
        <v>112</v>
      </c>
      <c r="F691" s="19">
        <v>8</v>
      </c>
      <c r="G691" s="20">
        <f>(VLOOKUP(C691,Planilha7!A37:F4137,4,0)*1.2203)</f>
        <v>24.491420999999999</v>
      </c>
      <c r="H691" s="21">
        <f t="shared" si="213"/>
        <v>195.93136799999999</v>
      </c>
      <c r="I691" s="20">
        <f>(VLOOKUP(C691,Planilha7!A685:F4785,5,0)*1.2203)</f>
        <v>25.626300000000001</v>
      </c>
      <c r="J691" s="21">
        <f t="shared" si="214"/>
        <v>205.0104</v>
      </c>
      <c r="K691" s="20">
        <f t="shared" si="215"/>
        <v>50.117721000000003</v>
      </c>
      <c r="L691" s="21">
        <f t="shared" si="216"/>
        <v>400.94176800000002</v>
      </c>
    </row>
    <row r="692" spans="1:12" ht="16.5">
      <c r="A692" s="24"/>
      <c r="B692" s="25"/>
      <c r="C692" s="25"/>
      <c r="D692" s="26"/>
      <c r="E692" s="26"/>
      <c r="F692" s="26"/>
      <c r="G692" s="26"/>
      <c r="H692" s="26"/>
      <c r="I692" s="20"/>
      <c r="J692" s="26"/>
      <c r="K692" s="26"/>
      <c r="L692" s="26"/>
    </row>
    <row r="693" spans="1:12" ht="16.5">
      <c r="A693" s="34" t="s">
        <v>134</v>
      </c>
      <c r="B693" s="35"/>
      <c r="C693" s="35"/>
      <c r="D693" s="36" t="s">
        <v>135</v>
      </c>
      <c r="E693" s="35"/>
      <c r="F693" s="37"/>
      <c r="G693" s="38"/>
      <c r="H693" s="39">
        <f>SUM(H694:H699)</f>
        <v>13575.0369832</v>
      </c>
      <c r="I693" s="38"/>
      <c r="J693" s="39">
        <f>SUM(J694:J699)</f>
        <v>1808.0306484</v>
      </c>
      <c r="K693" s="39"/>
      <c r="L693" s="40">
        <f>SUM(L694:L699)</f>
        <v>15383.067631599999</v>
      </c>
    </row>
    <row r="694" spans="1:12" ht="16.5">
      <c r="A694" s="48" t="s">
        <v>136</v>
      </c>
      <c r="B694" s="23" t="s">
        <v>16</v>
      </c>
      <c r="C694" s="16" t="s">
        <v>137</v>
      </c>
      <c r="D694" s="17" t="s">
        <v>138</v>
      </c>
      <c r="E694" s="18" t="s">
        <v>24</v>
      </c>
      <c r="F694" s="19">
        <v>5</v>
      </c>
      <c r="G694" s="20">
        <f>(VLOOKUP(C694,Planilha7!A23:F4123,4,0)*1.2203)</f>
        <v>261.339448</v>
      </c>
      <c r="H694" s="21">
        <f>F694*G694</f>
        <v>1306.69724</v>
      </c>
      <c r="I694" s="20">
        <f>(VLOOKUP(C694,Planilha7!A688:F4788,5,0)*1.2203)</f>
        <v>21.562701000000001</v>
      </c>
      <c r="J694" s="21">
        <f>F694*I694</f>
        <v>107.81350500000001</v>
      </c>
      <c r="K694" s="20">
        <f>G694+I694</f>
        <v>282.90214900000001</v>
      </c>
      <c r="L694" s="21">
        <f>F694*K694</f>
        <v>1414.510745</v>
      </c>
    </row>
    <row r="695" spans="1:12" ht="16.5">
      <c r="A695" s="48" t="s">
        <v>139</v>
      </c>
      <c r="B695" s="23" t="s">
        <v>16</v>
      </c>
      <c r="C695" s="16" t="s">
        <v>140</v>
      </c>
      <c r="D695" s="17" t="s">
        <v>141</v>
      </c>
      <c r="E695" s="18" t="s">
        <v>24</v>
      </c>
      <c r="F695" s="19">
        <v>4</v>
      </c>
      <c r="G695" s="20">
        <f>(VLOOKUP(C695,Planilha7!A24:F4124,4,0)*1.2203)</f>
        <v>196.419488</v>
      </c>
      <c r="H695" s="21">
        <f t="shared" ref="H695:H699" si="217">F695*G695</f>
        <v>785.677952</v>
      </c>
      <c r="I695" s="20">
        <f>(VLOOKUP(C695,Planilha7!A689:F4789,5,0)*1.2203)</f>
        <v>21.562701000000001</v>
      </c>
      <c r="J695" s="21">
        <f t="shared" ref="J695:J699" si="218">F695*I695</f>
        <v>86.250804000000002</v>
      </c>
      <c r="K695" s="20">
        <f t="shared" ref="K695:K699" si="219">G695+I695</f>
        <v>217.98218900000001</v>
      </c>
      <c r="L695" s="21">
        <f t="shared" ref="L695:L699" si="220">F695*K695</f>
        <v>871.92875600000002</v>
      </c>
    </row>
    <row r="696" spans="1:12" ht="46.5" customHeight="1">
      <c r="A696" s="49" t="s">
        <v>142</v>
      </c>
      <c r="B696" s="61" t="s">
        <v>16</v>
      </c>
      <c r="C696" s="41" t="s">
        <v>151</v>
      </c>
      <c r="D696" s="17" t="s">
        <v>152</v>
      </c>
      <c r="E696" s="18" t="s">
        <v>24</v>
      </c>
      <c r="F696" s="42">
        <v>33</v>
      </c>
      <c r="G696" s="20">
        <f>(VLOOKUP(C696,Planilha7!A25:F4125,4,0)*1.2203)</f>
        <v>7.4560329999999997</v>
      </c>
      <c r="H696" s="21">
        <f t="shared" si="217"/>
        <v>246.04908899999998</v>
      </c>
      <c r="I696" s="20">
        <f>(VLOOKUP(C696,Planilha7!A690:F4790,5,0)*1.2203)</f>
        <v>6.5774169999999996</v>
      </c>
      <c r="J696" s="21">
        <f t="shared" si="218"/>
        <v>217.05476099999998</v>
      </c>
      <c r="K696" s="20">
        <f t="shared" si="219"/>
        <v>14.033449999999998</v>
      </c>
      <c r="L696" s="21">
        <f t="shared" si="220"/>
        <v>463.10384999999997</v>
      </c>
    </row>
    <row r="697" spans="1:12" ht="33">
      <c r="A697" s="48" t="s">
        <v>146</v>
      </c>
      <c r="B697" s="23" t="s">
        <v>16</v>
      </c>
      <c r="C697" s="16" t="s">
        <v>154</v>
      </c>
      <c r="D697" s="17" t="s">
        <v>155</v>
      </c>
      <c r="E697" s="18" t="s">
        <v>112</v>
      </c>
      <c r="F697" s="19">
        <v>3</v>
      </c>
      <c r="G697" s="20">
        <f>(VLOOKUP(C697,Planilha7!A26:F4126,4,0)*1.2203)</f>
        <v>1564.0951189999998</v>
      </c>
      <c r="H697" s="21">
        <f t="shared" si="217"/>
        <v>4692.2853569999997</v>
      </c>
      <c r="I697" s="20">
        <f>(VLOOKUP(C697,Planilha7!A691:F4791,5,0)*1.2203)</f>
        <v>216.87171599999999</v>
      </c>
      <c r="J697" s="21">
        <f t="shared" si="218"/>
        <v>650.61514799999998</v>
      </c>
      <c r="K697" s="20">
        <f t="shared" si="219"/>
        <v>1780.9668349999997</v>
      </c>
      <c r="L697" s="21">
        <f t="shared" si="220"/>
        <v>5342.9005049999996</v>
      </c>
    </row>
    <row r="698" spans="1:12" ht="33">
      <c r="A698" s="48" t="s">
        <v>150</v>
      </c>
      <c r="B698" s="23" t="s">
        <v>16</v>
      </c>
      <c r="C698" s="16" t="s">
        <v>228</v>
      </c>
      <c r="D698" s="17" t="s">
        <v>229</v>
      </c>
      <c r="E698" s="18" t="s">
        <v>112</v>
      </c>
      <c r="F698" s="19">
        <v>2</v>
      </c>
      <c r="G698" s="20">
        <f>(VLOOKUP(C698,Planilha7!A27:F4127,4,0)*1.2203)</f>
        <v>1369.396254</v>
      </c>
      <c r="H698" s="21">
        <f t="shared" si="217"/>
        <v>2738.792508</v>
      </c>
      <c r="I698" s="20">
        <f>(VLOOKUP(C698,Planilha7!A692:F4792,5,0)*1.2203)</f>
        <v>216.87171599999999</v>
      </c>
      <c r="J698" s="21">
        <f t="shared" si="218"/>
        <v>433.74343199999998</v>
      </c>
      <c r="K698" s="20">
        <f t="shared" si="219"/>
        <v>1586.2679699999999</v>
      </c>
      <c r="L698" s="21">
        <f t="shared" si="220"/>
        <v>3172.5359399999998</v>
      </c>
    </row>
    <row r="699" spans="1:12" ht="16.5">
      <c r="A699" s="48" t="s">
        <v>153</v>
      </c>
      <c r="B699" s="23" t="s">
        <v>16</v>
      </c>
      <c r="C699" s="16" t="s">
        <v>212</v>
      </c>
      <c r="D699" s="17" t="s">
        <v>213</v>
      </c>
      <c r="E699" s="18" t="s">
        <v>31</v>
      </c>
      <c r="F699" s="19">
        <v>13.8</v>
      </c>
      <c r="G699" s="20">
        <f>(VLOOKUP(C699,Planilha7!A28:F4128,4,0)*1.2203)</f>
        <v>275.76339399999995</v>
      </c>
      <c r="H699" s="21">
        <f t="shared" si="217"/>
        <v>3805.5348371999994</v>
      </c>
      <c r="I699" s="20">
        <f>(VLOOKUP(C699,Planilha7!A693:F4793,5,0)*1.2203)</f>
        <v>22.648767999999997</v>
      </c>
      <c r="J699" s="21">
        <f t="shared" si="218"/>
        <v>312.55299839999998</v>
      </c>
      <c r="K699" s="20">
        <f t="shared" si="219"/>
        <v>298.41216199999997</v>
      </c>
      <c r="L699" s="21">
        <f t="shared" si="220"/>
        <v>4118.0878355999994</v>
      </c>
    </row>
    <row r="700" spans="1:12" ht="16.5">
      <c r="A700" s="24"/>
      <c r="B700" s="25"/>
      <c r="C700" s="25"/>
      <c r="D700" s="26"/>
      <c r="E700" s="26"/>
      <c r="F700" s="26"/>
      <c r="G700" s="26"/>
      <c r="H700" s="26"/>
      <c r="I700" s="20"/>
      <c r="J700" s="26"/>
      <c r="K700" s="26"/>
      <c r="L700" s="26"/>
    </row>
    <row r="701" spans="1:12" ht="16.5">
      <c r="A701" s="27" t="s">
        <v>156</v>
      </c>
      <c r="B701" s="28"/>
      <c r="C701" s="28"/>
      <c r="D701" s="29" t="s">
        <v>157</v>
      </c>
      <c r="E701" s="28"/>
      <c r="F701" s="30"/>
      <c r="G701" s="31"/>
      <c r="H701" s="32">
        <f>SUM(H702:H710)</f>
        <v>8338.6527310820002</v>
      </c>
      <c r="I701" s="31"/>
      <c r="J701" s="32">
        <f>SUM(J702:J710)</f>
        <v>7663.2905745247899</v>
      </c>
      <c r="K701" s="32"/>
      <c r="L701" s="33">
        <f>SUM(L702:L710)</f>
        <v>16001.94330560679</v>
      </c>
    </row>
    <row r="702" spans="1:12" ht="16.5">
      <c r="A702" s="48" t="s">
        <v>158</v>
      </c>
      <c r="B702" s="23" t="s">
        <v>16</v>
      </c>
      <c r="C702" s="16" t="s">
        <v>159</v>
      </c>
      <c r="D702" s="17" t="s">
        <v>160</v>
      </c>
      <c r="E702" s="18" t="s">
        <v>44</v>
      </c>
      <c r="F702" s="19">
        <v>13.280351471882501</v>
      </c>
      <c r="G702" s="20">
        <f>(VLOOKUP(C702,Planilha7!A23:F4123,4,0)*1.2203)</f>
        <v>0</v>
      </c>
      <c r="H702" s="21">
        <f>F702*G702</f>
        <v>0</v>
      </c>
      <c r="I702" s="20">
        <f>(VLOOKUP(C702,Planilha7!A132:F4232,5,0)*1.2203)</f>
        <v>19.073288999999999</v>
      </c>
      <c r="J702" s="21">
        <f>F702*I702</f>
        <v>253.29998164479031</v>
      </c>
      <c r="K702" s="20">
        <f>G702+I702</f>
        <v>19.073288999999999</v>
      </c>
      <c r="L702" s="22">
        <f>F702*K702</f>
        <v>253.29998164479031</v>
      </c>
    </row>
    <row r="703" spans="1:12" ht="16.5">
      <c r="A703" s="48" t="s">
        <v>161</v>
      </c>
      <c r="B703" s="23" t="s">
        <v>16</v>
      </c>
      <c r="C703" s="16" t="s">
        <v>305</v>
      </c>
      <c r="D703" s="17" t="s">
        <v>306</v>
      </c>
      <c r="E703" s="18" t="s">
        <v>19</v>
      </c>
      <c r="F703" s="19">
        <v>3.46</v>
      </c>
      <c r="G703" s="20">
        <f>(VLOOKUP(C703,Planilha7!A24:F4124,4,0)*1.2203)</f>
        <v>152.84257499999998</v>
      </c>
      <c r="H703" s="21">
        <f t="shared" ref="H703:H710" si="221">F703*G703</f>
        <v>528.83530949999988</v>
      </c>
      <c r="I703" s="20">
        <f>(VLOOKUP(C703,Planilha7!A133:F4233,5,0)*1.2203)</f>
        <v>63.394584999999999</v>
      </c>
      <c r="J703" s="21">
        <f t="shared" ref="J703:J710" si="222">F703*I703</f>
        <v>219.34526410000001</v>
      </c>
      <c r="K703" s="20">
        <f t="shared" ref="K703:K710" si="223">G703+I703</f>
        <v>216.23715999999999</v>
      </c>
      <c r="L703" s="22">
        <f t="shared" ref="L703:L710" si="224">F703*K703</f>
        <v>748.1805736</v>
      </c>
    </row>
    <row r="704" spans="1:12" ht="16.5">
      <c r="A704" s="48" t="s">
        <v>161</v>
      </c>
      <c r="B704" s="23" t="s">
        <v>16</v>
      </c>
      <c r="C704" s="16" t="s">
        <v>192</v>
      </c>
      <c r="D704" s="17" t="s">
        <v>193</v>
      </c>
      <c r="E704" s="18" t="s">
        <v>44</v>
      </c>
      <c r="F704" s="19">
        <v>5.81</v>
      </c>
      <c r="G704" s="20">
        <f>(VLOOKUP(C704,Planilha7!A25:F4125,4,0)*1.2203)</f>
        <v>311.969695</v>
      </c>
      <c r="H704" s="21">
        <f t="shared" si="221"/>
        <v>1812.5439279499999</v>
      </c>
      <c r="I704" s="20">
        <f>(VLOOKUP(C704,Planilha7!A134:F4234,5,0)*1.2203)</f>
        <v>51.106164</v>
      </c>
      <c r="J704" s="21">
        <f t="shared" si="222"/>
        <v>296.92681283999997</v>
      </c>
      <c r="K704" s="20">
        <f t="shared" si="223"/>
        <v>363.07585899999998</v>
      </c>
      <c r="L704" s="22">
        <f t="shared" si="224"/>
        <v>2109.4707407899996</v>
      </c>
    </row>
    <row r="705" spans="1:13" ht="16.5">
      <c r="A705" s="48" t="s">
        <v>164</v>
      </c>
      <c r="B705" s="23" t="s">
        <v>16</v>
      </c>
      <c r="C705" s="16" t="s">
        <v>297</v>
      </c>
      <c r="D705" s="17" t="s">
        <v>298</v>
      </c>
      <c r="E705" s="18" t="s">
        <v>19</v>
      </c>
      <c r="F705" s="19">
        <v>3.6280000000000001</v>
      </c>
      <c r="G705" s="20">
        <f>(VLOOKUP(C705,Planilha7!A26:F4126,4,0)*1.2203)</f>
        <v>12.117578999999999</v>
      </c>
      <c r="H705" s="21">
        <f t="shared" si="221"/>
        <v>43.962576611999999</v>
      </c>
      <c r="I705" s="20">
        <f>(VLOOKUP(C705,Planilha7!A135:F4235,5,0)*1.2203)</f>
        <v>64.858944999999991</v>
      </c>
      <c r="J705" s="21">
        <f t="shared" si="222"/>
        <v>235.30825245999998</v>
      </c>
      <c r="K705" s="20">
        <f t="shared" si="223"/>
        <v>76.976523999999984</v>
      </c>
      <c r="L705" s="22">
        <f t="shared" si="224"/>
        <v>279.27082907199997</v>
      </c>
    </row>
    <row r="706" spans="1:13" ht="16.5">
      <c r="A706" s="48" t="s">
        <v>167</v>
      </c>
      <c r="B706" s="23" t="s">
        <v>16</v>
      </c>
      <c r="C706" s="16" t="s">
        <v>165</v>
      </c>
      <c r="D706" s="17" t="s">
        <v>166</v>
      </c>
      <c r="E706" s="18" t="s">
        <v>19</v>
      </c>
      <c r="F706" s="19">
        <v>22.08</v>
      </c>
      <c r="G706" s="20">
        <f>(VLOOKUP(C706,Planilha7!A27:F4127,4,0)*1.2203)</f>
        <v>0</v>
      </c>
      <c r="H706" s="21">
        <f t="shared" si="221"/>
        <v>0</v>
      </c>
      <c r="I706" s="20">
        <f>(VLOOKUP(C706,Planilha7!A136:F4236,5,0)*1.2203)</f>
        <v>45.285332999999994</v>
      </c>
      <c r="J706" s="21">
        <f t="shared" si="222"/>
        <v>999.90015263999976</v>
      </c>
      <c r="K706" s="20">
        <f t="shared" si="223"/>
        <v>45.285332999999994</v>
      </c>
      <c r="L706" s="22">
        <f t="shared" si="224"/>
        <v>999.90015263999976</v>
      </c>
    </row>
    <row r="707" spans="1:13" ht="16.5">
      <c r="A707" s="48" t="s">
        <v>170</v>
      </c>
      <c r="B707" s="23" t="s">
        <v>16</v>
      </c>
      <c r="C707" s="16" t="s">
        <v>233</v>
      </c>
      <c r="D707" s="17" t="s">
        <v>234</v>
      </c>
      <c r="E707" s="18" t="s">
        <v>19</v>
      </c>
      <c r="F707" s="19">
        <v>7.98</v>
      </c>
      <c r="G707" s="20">
        <f>(VLOOKUP(C707,Planilha7!A28:F4128,4,0)*1.2203)</f>
        <v>733.19284900000002</v>
      </c>
      <c r="H707" s="21">
        <f t="shared" si="221"/>
        <v>5850.8789350200004</v>
      </c>
      <c r="I707" s="20">
        <f>(VLOOKUP(C707,Planilha7!A137:F4237,5,0)*1.2203)</f>
        <v>65.725358</v>
      </c>
      <c r="J707" s="21">
        <f t="shared" si="222"/>
        <v>524.48835684000005</v>
      </c>
      <c r="K707" s="20">
        <f t="shared" si="223"/>
        <v>798.91820700000005</v>
      </c>
      <c r="L707" s="22">
        <f t="shared" si="224"/>
        <v>6375.3672918600005</v>
      </c>
    </row>
    <row r="708" spans="1:13" ht="16.5">
      <c r="A708" s="48" t="s">
        <v>200</v>
      </c>
      <c r="B708" s="23" t="s">
        <v>21</v>
      </c>
      <c r="C708" s="16" t="s">
        <v>194</v>
      </c>
      <c r="D708" s="17" t="s">
        <v>195</v>
      </c>
      <c r="E708" s="18" t="s">
        <v>24</v>
      </c>
      <c r="F708" s="19">
        <v>2</v>
      </c>
      <c r="G708" s="20">
        <f>41.97*1.2203</f>
        <v>51.215990999999995</v>
      </c>
      <c r="H708" s="21">
        <f t="shared" si="221"/>
        <v>102.43198199999999</v>
      </c>
      <c r="I708" s="20">
        <f>1.29*1.2203</f>
        <v>1.574187</v>
      </c>
      <c r="J708" s="21">
        <f t="shared" si="222"/>
        <v>3.148374</v>
      </c>
      <c r="K708" s="20">
        <f t="shared" si="223"/>
        <v>52.790177999999997</v>
      </c>
      <c r="L708" s="22">
        <f t="shared" si="224"/>
        <v>105.58035599999999</v>
      </c>
    </row>
    <row r="709" spans="1:13" ht="33">
      <c r="A709" s="48" t="s">
        <v>201</v>
      </c>
      <c r="B709" s="23" t="s">
        <v>21</v>
      </c>
      <c r="C709" s="16" t="s">
        <v>168</v>
      </c>
      <c r="D709" s="17" t="s">
        <v>169</v>
      </c>
      <c r="E709" s="18" t="s">
        <v>24</v>
      </c>
      <c r="F709" s="19">
        <v>1</v>
      </c>
      <c r="G709" s="20">
        <f>0*1.2203</f>
        <v>0</v>
      </c>
      <c r="H709" s="21">
        <f t="shared" si="221"/>
        <v>0</v>
      </c>
      <c r="I709" s="20">
        <f>1428.1*1.2203</f>
        <v>1742.7104299999999</v>
      </c>
      <c r="J709" s="21">
        <f t="shared" si="222"/>
        <v>1742.7104299999999</v>
      </c>
      <c r="K709" s="20">
        <f t="shared" si="223"/>
        <v>1742.7104299999999</v>
      </c>
      <c r="L709" s="22">
        <f t="shared" si="224"/>
        <v>1742.7104299999999</v>
      </c>
    </row>
    <row r="710" spans="1:13" ht="34.5" customHeight="1">
      <c r="A710" s="49" t="s">
        <v>219</v>
      </c>
      <c r="B710" s="68" t="s">
        <v>21</v>
      </c>
      <c r="C710" s="16" t="s">
        <v>320</v>
      </c>
      <c r="D710" s="17" t="s">
        <v>321</v>
      </c>
      <c r="E710" s="18" t="s">
        <v>24</v>
      </c>
      <c r="F710" s="19">
        <v>15</v>
      </c>
      <c r="G710" s="20">
        <f>0*1.2203</f>
        <v>0</v>
      </c>
      <c r="H710" s="21">
        <f t="shared" si="221"/>
        <v>0</v>
      </c>
      <c r="I710" s="20">
        <f>185.1*1.2203</f>
        <v>225.87752999999998</v>
      </c>
      <c r="J710" s="21">
        <f t="shared" si="222"/>
        <v>3388.1629499999999</v>
      </c>
      <c r="K710" s="20">
        <f t="shared" si="223"/>
        <v>225.87752999999998</v>
      </c>
      <c r="L710" s="22">
        <f t="shared" si="224"/>
        <v>3388.1629499999999</v>
      </c>
    </row>
    <row r="711" spans="1:13" ht="17.25" thickBot="1">
      <c r="A711" s="43"/>
      <c r="B711" s="44"/>
      <c r="C711" s="44"/>
      <c r="D711" s="45"/>
      <c r="E711" s="45"/>
      <c r="F711" s="46"/>
      <c r="G711" s="47"/>
      <c r="H711" s="47"/>
      <c r="I711" s="20"/>
      <c r="J711" s="47"/>
      <c r="K711" s="47"/>
      <c r="L711" s="47"/>
    </row>
    <row r="712" spans="1:13" ht="18">
      <c r="A712" s="197" t="s">
        <v>171</v>
      </c>
      <c r="B712" s="197"/>
      <c r="C712" s="197"/>
      <c r="D712" s="197"/>
      <c r="E712" s="197"/>
      <c r="F712" s="197"/>
      <c r="G712" s="188">
        <f>ROUND(H645+H657+H701,2)</f>
        <v>116341.04</v>
      </c>
      <c r="H712" s="188"/>
      <c r="I712" s="188">
        <f>ROUND(J645+J657+J701,2)</f>
        <v>47760.84</v>
      </c>
      <c r="J712" s="188"/>
      <c r="K712" s="198">
        <f>ROUND(L645+L657+L701,2)</f>
        <v>164101.88</v>
      </c>
      <c r="L712" s="198"/>
      <c r="M712" s="168">
        <f>I712+G712</f>
        <v>164101.88</v>
      </c>
    </row>
    <row r="713" spans="1:13" ht="16.5">
      <c r="A713" s="204"/>
      <c r="B713" s="204"/>
      <c r="C713" s="204"/>
      <c r="D713" s="204"/>
      <c r="E713" s="204"/>
      <c r="F713" s="204"/>
      <c r="G713" s="204"/>
      <c r="H713" s="204"/>
      <c r="I713" s="204" t="e">
        <f>VLOOKUP(C713,Planilha7!A707:F4807,5,0)</f>
        <v>#N/A</v>
      </c>
      <c r="J713" s="204"/>
      <c r="K713" s="204"/>
      <c r="L713" s="204"/>
      <c r="M713" s="179">
        <f>M712-K712</f>
        <v>0</v>
      </c>
    </row>
    <row r="714" spans="1:13" ht="15.75">
      <c r="A714" s="203" t="s">
        <v>307</v>
      </c>
      <c r="B714" s="203"/>
      <c r="C714" s="203"/>
      <c r="D714" s="203"/>
      <c r="E714" s="203"/>
      <c r="F714" s="203"/>
      <c r="G714" s="203"/>
      <c r="H714" s="203"/>
      <c r="I714" s="203" t="e">
        <f>VLOOKUP(C714,Planilha7!A708:F4808,5,0)</f>
        <v>#N/A</v>
      </c>
      <c r="J714" s="203"/>
      <c r="K714" s="203"/>
      <c r="L714" s="203"/>
    </row>
    <row r="715" spans="1:13" ht="16.5">
      <c r="A715" s="27" t="s">
        <v>13</v>
      </c>
      <c r="B715" s="28"/>
      <c r="C715" s="28"/>
      <c r="D715" s="29" t="s">
        <v>14</v>
      </c>
      <c r="E715" s="28"/>
      <c r="F715" s="30"/>
      <c r="G715" s="31"/>
      <c r="H715" s="32">
        <f>H716</f>
        <v>6209.1041015199999</v>
      </c>
      <c r="I715" s="31"/>
      <c r="J715" s="32">
        <f>J716</f>
        <v>1830.8173102999999</v>
      </c>
      <c r="K715" s="32"/>
      <c r="L715" s="33">
        <f>L716</f>
        <v>8039.9214118199998</v>
      </c>
    </row>
    <row r="716" spans="1:13" ht="16.5">
      <c r="A716" s="34" t="s">
        <v>15</v>
      </c>
      <c r="B716" s="35"/>
      <c r="C716" s="35"/>
      <c r="D716" s="36" t="s">
        <v>173</v>
      </c>
      <c r="E716" s="35"/>
      <c r="F716" s="37"/>
      <c r="G716" s="38"/>
      <c r="H716" s="39">
        <f>SUM(H717:H724)</f>
        <v>6209.1041015199999</v>
      </c>
      <c r="I716" s="38"/>
      <c r="J716" s="39">
        <f>SUM(J717:J724)</f>
        <v>1830.8173102999999</v>
      </c>
      <c r="K716" s="39"/>
      <c r="L716" s="40">
        <f>SUM(L717:L724)</f>
        <v>8039.9214118199998</v>
      </c>
    </row>
    <row r="717" spans="1:13" ht="16.5">
      <c r="A717" s="48" t="s">
        <v>174</v>
      </c>
      <c r="B717" s="23" t="s">
        <v>16</v>
      </c>
      <c r="C717" s="16" t="s">
        <v>17</v>
      </c>
      <c r="D717" s="17" t="s">
        <v>18</v>
      </c>
      <c r="E717" s="18" t="s">
        <v>19</v>
      </c>
      <c r="F717" s="19">
        <v>6</v>
      </c>
      <c r="G717" s="20">
        <f>(VLOOKUP(C717,Planilha7!A23:F4123,4,0)*1.2203)</f>
        <v>691.81247599999995</v>
      </c>
      <c r="H717" s="21">
        <f>F717*G717</f>
        <v>4150.8748559999995</v>
      </c>
      <c r="I717" s="20">
        <f>(VLOOKUP(C717,Planilha7!A132:F4232,5,0)*1.2203)</f>
        <v>93.853272999999987</v>
      </c>
      <c r="J717" s="21">
        <f>F717*I717</f>
        <v>563.1196379999999</v>
      </c>
      <c r="K717" s="20">
        <f>G717+I717</f>
        <v>785.66574899999989</v>
      </c>
      <c r="L717" s="22">
        <f>F717*K717</f>
        <v>4713.9944939999996</v>
      </c>
    </row>
    <row r="718" spans="1:13" ht="16.5">
      <c r="A718" s="48" t="s">
        <v>175</v>
      </c>
      <c r="B718" s="23" t="s">
        <v>21</v>
      </c>
      <c r="C718" s="16" t="s">
        <v>22</v>
      </c>
      <c r="D718" s="17" t="s">
        <v>23</v>
      </c>
      <c r="E718" s="18" t="s">
        <v>24</v>
      </c>
      <c r="F718" s="19">
        <v>1</v>
      </c>
      <c r="G718" s="20">
        <f>1515.5*1.2203</f>
        <v>1849.36465</v>
      </c>
      <c r="H718" s="21">
        <f t="shared" ref="H718:H724" si="225">F718*G718</f>
        <v>1849.36465</v>
      </c>
      <c r="I718" s="20">
        <f>394.785*1.2203</f>
        <v>481.75613550000003</v>
      </c>
      <c r="J718" s="21">
        <f t="shared" ref="J718:J724" si="226">F718*I718</f>
        <v>481.75613550000003</v>
      </c>
      <c r="K718" s="20">
        <f t="shared" ref="K718:K724" si="227">G718+I718</f>
        <v>2331.1207855000002</v>
      </c>
      <c r="L718" s="22">
        <f t="shared" ref="L718:L724" si="228">F718*K718</f>
        <v>2331.1207855000002</v>
      </c>
    </row>
    <row r="719" spans="1:13" ht="16.5">
      <c r="A719" s="48" t="s">
        <v>176</v>
      </c>
      <c r="B719" s="23" t="s">
        <v>16</v>
      </c>
      <c r="C719" s="16" t="s">
        <v>203</v>
      </c>
      <c r="D719" s="17" t="s">
        <v>204</v>
      </c>
      <c r="E719" s="18" t="s">
        <v>19</v>
      </c>
      <c r="F719" s="19">
        <v>3.84</v>
      </c>
      <c r="G719" s="20">
        <f>(VLOOKUP(C719,Planilha7!A25:F4125,4,0)*1.2203)</f>
        <v>49.251307999999995</v>
      </c>
      <c r="H719" s="21">
        <f t="shared" si="225"/>
        <v>189.12502271999998</v>
      </c>
      <c r="I719" s="20">
        <f>(VLOOKUP(C719,Planilha7!A134:F4234,5,0)*1.2203)</f>
        <v>36.011052999999997</v>
      </c>
      <c r="J719" s="21">
        <f t="shared" si="226"/>
        <v>138.28244351999999</v>
      </c>
      <c r="K719" s="20">
        <f t="shared" si="227"/>
        <v>85.262360999999999</v>
      </c>
      <c r="L719" s="22">
        <f t="shared" si="228"/>
        <v>327.40746623999996</v>
      </c>
    </row>
    <row r="720" spans="1:13" ht="16.5">
      <c r="A720" s="48" t="s">
        <v>177</v>
      </c>
      <c r="B720" s="23" t="s">
        <v>16</v>
      </c>
      <c r="C720" s="16" t="s">
        <v>39</v>
      </c>
      <c r="D720" s="17" t="s">
        <v>40</v>
      </c>
      <c r="E720" s="18" t="s">
        <v>19</v>
      </c>
      <c r="F720" s="19">
        <v>5.25</v>
      </c>
      <c r="G720" s="20">
        <f>(VLOOKUP(C720,Planilha7!A26:F4126,4,0)*1.2203)</f>
        <v>0</v>
      </c>
      <c r="H720" s="21">
        <f t="shared" si="225"/>
        <v>0</v>
      </c>
      <c r="I720" s="20">
        <f>(VLOOKUP(C720,Planilha7!A135:F4235,5,0)*1.2203)</f>
        <v>31.703393999999999</v>
      </c>
      <c r="J720" s="21">
        <f t="shared" si="226"/>
        <v>166.44281849999999</v>
      </c>
      <c r="K720" s="20">
        <f t="shared" si="227"/>
        <v>31.703393999999999</v>
      </c>
      <c r="L720" s="22">
        <f t="shared" si="228"/>
        <v>166.44281849999999</v>
      </c>
    </row>
    <row r="721" spans="1:12" ht="16.5">
      <c r="A721" s="48" t="s">
        <v>180</v>
      </c>
      <c r="B721" s="23" t="s">
        <v>16</v>
      </c>
      <c r="C721" s="16" t="s">
        <v>46</v>
      </c>
      <c r="D721" s="17" t="s">
        <v>47</v>
      </c>
      <c r="E721" s="18" t="s">
        <v>44</v>
      </c>
      <c r="F721" s="19">
        <v>2.6903999999999999</v>
      </c>
      <c r="G721" s="20">
        <f>(VLOOKUP(C721,Planilha7!A27:F4127,4,0)*1.2203)</f>
        <v>0</v>
      </c>
      <c r="H721" s="21">
        <f t="shared" si="225"/>
        <v>0</v>
      </c>
      <c r="I721" s="20">
        <f>(VLOOKUP(C721,Planilha7!A136:F4236,5,0)*1.2203)</f>
        <v>61.320074999999996</v>
      </c>
      <c r="J721" s="21">
        <f t="shared" si="226"/>
        <v>164.97552977999999</v>
      </c>
      <c r="K721" s="20">
        <f t="shared" si="227"/>
        <v>61.320074999999996</v>
      </c>
      <c r="L721" s="22">
        <f t="shared" si="228"/>
        <v>164.97552977999999</v>
      </c>
    </row>
    <row r="722" spans="1:12" ht="16.5">
      <c r="A722" s="48" t="s">
        <v>181</v>
      </c>
      <c r="B722" s="23" t="s">
        <v>16</v>
      </c>
      <c r="C722" s="16" t="s">
        <v>182</v>
      </c>
      <c r="D722" s="17" t="s">
        <v>183</v>
      </c>
      <c r="E722" s="18" t="s">
        <v>44</v>
      </c>
      <c r="F722" s="19">
        <v>0.16400000000000001</v>
      </c>
      <c r="G722" s="20">
        <f>(VLOOKUP(C722,Planilha7!A28:F4128,4,0)*1.2203)</f>
        <v>0</v>
      </c>
      <c r="H722" s="21">
        <f t="shared" si="225"/>
        <v>0</v>
      </c>
      <c r="I722" s="20">
        <f>(VLOOKUP(C722,Planilha7!A137:F4237,5,0)*1.2203)</f>
        <v>224.84027499999999</v>
      </c>
      <c r="J722" s="21">
        <f t="shared" si="226"/>
        <v>36.873805099999998</v>
      </c>
      <c r="K722" s="20">
        <f t="shared" si="227"/>
        <v>224.84027499999999</v>
      </c>
      <c r="L722" s="22">
        <f t="shared" si="228"/>
        <v>36.873805099999998</v>
      </c>
    </row>
    <row r="723" spans="1:12" ht="16.5">
      <c r="A723" s="48" t="s">
        <v>184</v>
      </c>
      <c r="B723" s="23" t="s">
        <v>16</v>
      </c>
      <c r="C723" s="16" t="s">
        <v>308</v>
      </c>
      <c r="D723" s="17" t="s">
        <v>309</v>
      </c>
      <c r="E723" s="18" t="s">
        <v>19</v>
      </c>
      <c r="F723" s="19">
        <v>8.75</v>
      </c>
      <c r="G723" s="20">
        <f>(VLOOKUP(C723,Planilha7!A29:F4129,4,0)*1.2203)</f>
        <v>0</v>
      </c>
      <c r="H723" s="21">
        <f t="shared" si="225"/>
        <v>0</v>
      </c>
      <c r="I723" s="20">
        <f>(VLOOKUP(C723,Planilha7!A138:F4238,5,0)*1.2203)</f>
        <v>31.703393999999999</v>
      </c>
      <c r="J723" s="21">
        <f t="shared" si="226"/>
        <v>277.4046975</v>
      </c>
      <c r="K723" s="20">
        <f t="shared" si="227"/>
        <v>31.703393999999999</v>
      </c>
      <c r="L723" s="22">
        <f t="shared" si="228"/>
        <v>277.4046975</v>
      </c>
    </row>
    <row r="724" spans="1:12" ht="33">
      <c r="A724" s="48" t="s">
        <v>223</v>
      </c>
      <c r="B724" s="23" t="s">
        <v>16</v>
      </c>
      <c r="C724" s="16" t="s">
        <v>49</v>
      </c>
      <c r="D724" s="17" t="s">
        <v>50</v>
      </c>
      <c r="E724" s="18" t="s">
        <v>44</v>
      </c>
      <c r="F724" s="19">
        <v>0.16</v>
      </c>
      <c r="G724" s="20">
        <f>(VLOOKUP(C724,Planilha7!A30:F4130,4,0)*1.2203)</f>
        <v>123.37232999999999</v>
      </c>
      <c r="H724" s="21">
        <f t="shared" si="225"/>
        <v>19.739572799999998</v>
      </c>
      <c r="I724" s="20">
        <f>(VLOOKUP(C724,Planilha7!A139:F4239,5,0)*1.2203)</f>
        <v>12.264015000000001</v>
      </c>
      <c r="J724" s="21">
        <f t="shared" si="226"/>
        <v>1.9622424000000001</v>
      </c>
      <c r="K724" s="20">
        <f t="shared" si="227"/>
        <v>135.63634500000001</v>
      </c>
      <c r="L724" s="22">
        <f t="shared" si="228"/>
        <v>21.701815200000002</v>
      </c>
    </row>
    <row r="725" spans="1:12" ht="16.5">
      <c r="A725" s="24"/>
      <c r="B725" s="25"/>
      <c r="C725" s="25"/>
      <c r="D725" s="26"/>
      <c r="E725" s="26"/>
      <c r="F725" s="26"/>
      <c r="G725" s="26"/>
      <c r="H725" s="26"/>
      <c r="I725" s="20"/>
      <c r="J725" s="26"/>
      <c r="K725" s="26"/>
      <c r="L725" s="26"/>
    </row>
    <row r="726" spans="1:12" ht="16.5">
      <c r="A726" s="27" t="s">
        <v>51</v>
      </c>
      <c r="B726" s="28"/>
      <c r="C726" s="28"/>
      <c r="D726" s="29" t="s">
        <v>52</v>
      </c>
      <c r="E726" s="28"/>
      <c r="F726" s="30"/>
      <c r="G726" s="31"/>
      <c r="H726" s="32">
        <f>ROUND(H727+H757+H740,2)</f>
        <v>71516.509999999995</v>
      </c>
      <c r="I726" s="31"/>
      <c r="J726" s="32">
        <f>ROUND(J727+J757+J740,2)</f>
        <v>22818.87</v>
      </c>
      <c r="K726" s="32"/>
      <c r="L726" s="33">
        <f>ROUND(L727+L757+L740,2)</f>
        <v>94335.38</v>
      </c>
    </row>
    <row r="727" spans="1:12" ht="16.5">
      <c r="A727" s="34" t="s">
        <v>53</v>
      </c>
      <c r="B727" s="35"/>
      <c r="C727" s="35"/>
      <c r="D727" s="36" t="s">
        <v>54</v>
      </c>
      <c r="E727" s="35"/>
      <c r="F727" s="37"/>
      <c r="G727" s="38"/>
      <c r="H727" s="39">
        <f>SUM(H728:H738)</f>
        <v>39772.941167449746</v>
      </c>
      <c r="I727" s="38"/>
      <c r="J727" s="39">
        <f>SUM(J728:J738)</f>
        <v>11442.641019245601</v>
      </c>
      <c r="K727" s="39"/>
      <c r="L727" s="40">
        <f>SUM(L728:L738)</f>
        <v>51215.582186695334</v>
      </c>
    </row>
    <row r="728" spans="1:12" ht="16.5">
      <c r="A728" s="48" t="s">
        <v>55</v>
      </c>
      <c r="B728" s="23" t="s">
        <v>16</v>
      </c>
      <c r="C728" s="16" t="s">
        <v>56</v>
      </c>
      <c r="D728" s="17" t="s">
        <v>57</v>
      </c>
      <c r="E728" s="18" t="s">
        <v>24</v>
      </c>
      <c r="F728" s="19">
        <v>1</v>
      </c>
      <c r="G728" s="20">
        <f>(VLOOKUP(C728,Planilha7!A23:F4123,4,0)*1.2203)</f>
        <v>492.36664400000001</v>
      </c>
      <c r="H728" s="21">
        <f>F728*G728</f>
        <v>492.36664400000001</v>
      </c>
      <c r="I728" s="20">
        <f>(VLOOKUP(C728,Planilha7!A722:F4822,5,0)*1.2203)</f>
        <v>23.063669999999998</v>
      </c>
      <c r="J728" s="21">
        <f>F728*I728</f>
        <v>23.063669999999998</v>
      </c>
      <c r="K728" s="20">
        <f>G728+I728</f>
        <v>515.43031399999995</v>
      </c>
      <c r="L728" s="22">
        <f>F728*K728</f>
        <v>515.43031399999995</v>
      </c>
    </row>
    <row r="729" spans="1:12" ht="16.5">
      <c r="A729" s="48" t="s">
        <v>58</v>
      </c>
      <c r="B729" s="23" t="s">
        <v>16</v>
      </c>
      <c r="C729" s="16" t="s">
        <v>62</v>
      </c>
      <c r="D729" s="17" t="s">
        <v>63</v>
      </c>
      <c r="E729" s="18" t="s">
        <v>24</v>
      </c>
      <c r="F729" s="19">
        <v>1</v>
      </c>
      <c r="G729" s="20">
        <f>(VLOOKUP(C729,Planilha7!A24:F4124,4,0)*1.2203)</f>
        <v>606.03758899999991</v>
      </c>
      <c r="H729" s="21">
        <f t="shared" ref="H729:H738" si="229">F729*G729</f>
        <v>606.03758899999991</v>
      </c>
      <c r="I729" s="20">
        <f>(VLOOKUP(C729,Planilha7!A723:F4823,5,0)*1.2203)</f>
        <v>102.480794</v>
      </c>
      <c r="J729" s="21">
        <f t="shared" ref="J729:J738" si="230">F729*I729</f>
        <v>102.480794</v>
      </c>
      <c r="K729" s="20">
        <f t="shared" ref="K729:K738" si="231">G729+I729</f>
        <v>708.51838299999986</v>
      </c>
      <c r="L729" s="22">
        <f t="shared" ref="L729:L738" si="232">F729*K729</f>
        <v>708.51838299999986</v>
      </c>
    </row>
    <row r="730" spans="1:12" ht="33">
      <c r="A730" s="48" t="s">
        <v>61</v>
      </c>
      <c r="B730" s="23" t="s">
        <v>16</v>
      </c>
      <c r="C730" s="16" t="s">
        <v>65</v>
      </c>
      <c r="D730" s="17" t="s">
        <v>66</v>
      </c>
      <c r="E730" s="18" t="s">
        <v>24</v>
      </c>
      <c r="F730" s="19">
        <v>1</v>
      </c>
      <c r="G730" s="20">
        <f>(VLOOKUP(C730,Planilha7!A25:F4125,4,0)*1.2203)</f>
        <v>565.04771200000005</v>
      </c>
      <c r="H730" s="21">
        <f t="shared" si="229"/>
        <v>565.04771200000005</v>
      </c>
      <c r="I730" s="20">
        <f>(VLOOKUP(C730,Planilha7!A724:F4824,5,0)*1.2203)</f>
        <v>61.600743999999992</v>
      </c>
      <c r="J730" s="21">
        <f t="shared" si="230"/>
        <v>61.600743999999992</v>
      </c>
      <c r="K730" s="20">
        <f t="shared" si="231"/>
        <v>626.64845600000001</v>
      </c>
      <c r="L730" s="22">
        <f t="shared" si="232"/>
        <v>626.64845600000001</v>
      </c>
    </row>
    <row r="731" spans="1:12" ht="16.5">
      <c r="A731" s="48" t="s">
        <v>64</v>
      </c>
      <c r="B731" s="23" t="s">
        <v>16</v>
      </c>
      <c r="C731" s="16" t="s">
        <v>59</v>
      </c>
      <c r="D731" s="17" t="s">
        <v>60</v>
      </c>
      <c r="E731" s="18" t="s">
        <v>24</v>
      </c>
      <c r="F731" s="19">
        <v>1</v>
      </c>
      <c r="G731" s="20">
        <f>(VLOOKUP(C731,Planilha7!A26:F4126,4,0)*1.2203)</f>
        <v>522.53246000000001</v>
      </c>
      <c r="H731" s="21">
        <f t="shared" si="229"/>
        <v>522.53246000000001</v>
      </c>
      <c r="I731" s="20">
        <f>(VLOOKUP(C731,Planilha7!A725:F4825,5,0)*1.2203)</f>
        <v>23.063669999999998</v>
      </c>
      <c r="J731" s="21">
        <f t="shared" si="230"/>
        <v>23.063669999999998</v>
      </c>
      <c r="K731" s="20">
        <f t="shared" si="231"/>
        <v>545.59613000000002</v>
      </c>
      <c r="L731" s="22">
        <f t="shared" si="232"/>
        <v>545.59613000000002</v>
      </c>
    </row>
    <row r="732" spans="1:12" ht="16.5">
      <c r="A732" s="48" t="s">
        <v>67</v>
      </c>
      <c r="B732" s="23" t="s">
        <v>16</v>
      </c>
      <c r="C732" s="16" t="s">
        <v>68</v>
      </c>
      <c r="D732" s="17" t="s">
        <v>69</v>
      </c>
      <c r="E732" s="18" t="s">
        <v>24</v>
      </c>
      <c r="F732" s="19">
        <v>1</v>
      </c>
      <c r="G732" s="20">
        <f>(VLOOKUP(C732,Planilha7!A27:F4127,4,0)*1.2203)</f>
        <v>395.01110999999997</v>
      </c>
      <c r="H732" s="21">
        <f t="shared" si="229"/>
        <v>395.01110999999997</v>
      </c>
      <c r="I732" s="20">
        <f>(VLOOKUP(C732,Planilha7!A726:F4826,5,0)*1.2203)</f>
        <v>76.866697000000002</v>
      </c>
      <c r="J732" s="21">
        <f t="shared" si="230"/>
        <v>76.866697000000002</v>
      </c>
      <c r="K732" s="20">
        <f t="shared" si="231"/>
        <v>471.87780699999996</v>
      </c>
      <c r="L732" s="22">
        <f t="shared" si="232"/>
        <v>471.87780699999996</v>
      </c>
    </row>
    <row r="733" spans="1:12" ht="16.5">
      <c r="A733" s="48" t="s">
        <v>70</v>
      </c>
      <c r="B733" s="23" t="s">
        <v>16</v>
      </c>
      <c r="C733" s="16" t="s">
        <v>71</v>
      </c>
      <c r="D733" s="17" t="s">
        <v>72</v>
      </c>
      <c r="E733" s="18" t="s">
        <v>31</v>
      </c>
      <c r="F733" s="19">
        <v>5.35</v>
      </c>
      <c r="G733" s="20">
        <f>(VLOOKUP(C733,Planilha7!A28:F4128,4,0)*1.2203)</f>
        <v>269.18597699999998</v>
      </c>
      <c r="H733" s="21">
        <f t="shared" si="229"/>
        <v>1440.1449769499998</v>
      </c>
      <c r="I733" s="20">
        <f>(VLOOKUP(C733,Planilha7!A727:F4827,5,0)*1.2203)</f>
        <v>115.293944</v>
      </c>
      <c r="J733" s="21">
        <f t="shared" si="230"/>
        <v>616.82260039999994</v>
      </c>
      <c r="K733" s="20">
        <f t="shared" si="231"/>
        <v>384.47992099999999</v>
      </c>
      <c r="L733" s="22">
        <f t="shared" si="232"/>
        <v>2056.9675773499998</v>
      </c>
    </row>
    <row r="734" spans="1:12" ht="16.5">
      <c r="A734" s="48" t="s">
        <v>73</v>
      </c>
      <c r="B734" s="23" t="s">
        <v>16</v>
      </c>
      <c r="C734" s="16" t="s">
        <v>74</v>
      </c>
      <c r="D734" s="17" t="s">
        <v>75</v>
      </c>
      <c r="E734" s="18" t="s">
        <v>31</v>
      </c>
      <c r="F734" s="19">
        <v>72.930000000000007</v>
      </c>
      <c r="G734" s="20">
        <f>(VLOOKUP(C734,Planilha7!A29:F4129,4,0)*1.2203)</f>
        <v>235.542306</v>
      </c>
      <c r="H734" s="21">
        <f t="shared" si="229"/>
        <v>17178.100376580001</v>
      </c>
      <c r="I734" s="20">
        <f>(VLOOKUP(C734,Planilha7!A728:F4828,5,0)*1.2203)</f>
        <v>102.480794</v>
      </c>
      <c r="J734" s="21">
        <f t="shared" si="230"/>
        <v>7473.9243064200009</v>
      </c>
      <c r="K734" s="20">
        <f t="shared" si="231"/>
        <v>338.0231</v>
      </c>
      <c r="L734" s="22">
        <f t="shared" si="232"/>
        <v>24652.024683000003</v>
      </c>
    </row>
    <row r="735" spans="1:12" ht="16.5">
      <c r="A735" s="48" t="s">
        <v>76</v>
      </c>
      <c r="B735" s="23" t="s">
        <v>16</v>
      </c>
      <c r="C735" s="16" t="s">
        <v>77</v>
      </c>
      <c r="D735" s="17" t="s">
        <v>78</v>
      </c>
      <c r="E735" s="18" t="s">
        <v>24</v>
      </c>
      <c r="F735" s="19">
        <v>1</v>
      </c>
      <c r="G735" s="20">
        <f>(VLOOKUP(C735,Planilha7!A30:F4130,4,0)*1.2203)</f>
        <v>6353.3333109999994</v>
      </c>
      <c r="H735" s="21">
        <f t="shared" si="229"/>
        <v>6353.3333109999994</v>
      </c>
      <c r="I735" s="20">
        <f>(VLOOKUP(C735,Planilha7!A729:F4829,5,0)*1.2203)</f>
        <v>286.72168799999997</v>
      </c>
      <c r="J735" s="21">
        <f t="shared" si="230"/>
        <v>286.72168799999997</v>
      </c>
      <c r="K735" s="20">
        <f t="shared" si="231"/>
        <v>6640.054998999999</v>
      </c>
      <c r="L735" s="22">
        <f t="shared" si="232"/>
        <v>6640.054998999999</v>
      </c>
    </row>
    <row r="736" spans="1:12" ht="16.5">
      <c r="A736" s="48" t="s">
        <v>79</v>
      </c>
      <c r="B736" s="23" t="s">
        <v>16</v>
      </c>
      <c r="C736" s="16" t="s">
        <v>80</v>
      </c>
      <c r="D736" s="17" t="s">
        <v>81</v>
      </c>
      <c r="E736" s="18" t="s">
        <v>19</v>
      </c>
      <c r="F736" s="19">
        <v>38.368924792000001</v>
      </c>
      <c r="G736" s="20">
        <f>(VLOOKUP(C736,Planilha7!A31:F4131,4,0)*1.2203)</f>
        <v>18.231282</v>
      </c>
      <c r="H736" s="21">
        <f t="shared" si="229"/>
        <v>699.51468791974332</v>
      </c>
      <c r="I736" s="20">
        <f>(VLOOKUP(C736,Planilha7!A730:F4830,5,0)*1.2203)</f>
        <v>30.129207000000001</v>
      </c>
      <c r="J736" s="21">
        <f t="shared" si="230"/>
        <v>1156.0252774256001</v>
      </c>
      <c r="K736" s="20">
        <f t="shared" si="231"/>
        <v>48.360489000000001</v>
      </c>
      <c r="L736" s="22">
        <f t="shared" si="232"/>
        <v>1855.5399653453435</v>
      </c>
    </row>
    <row r="737" spans="1:12" ht="16.5">
      <c r="A737" s="48" t="s">
        <v>82</v>
      </c>
      <c r="B737" s="23" t="s">
        <v>16</v>
      </c>
      <c r="C737" s="16" t="s">
        <v>83</v>
      </c>
      <c r="D737" s="17" t="s">
        <v>84</v>
      </c>
      <c r="E737" s="18" t="s">
        <v>24</v>
      </c>
      <c r="F737" s="19">
        <v>3</v>
      </c>
      <c r="G737" s="20">
        <f>(VLOOKUP(C737,Planilha7!A32:F4132,4,0)*1.2203)</f>
        <v>2819.25909</v>
      </c>
      <c r="H737" s="21">
        <f t="shared" si="229"/>
        <v>8457.7772700000005</v>
      </c>
      <c r="I737" s="20">
        <f>(VLOOKUP(C737,Planilha7!A731:F4831,5,0)*1.2203)</f>
        <v>266.45250499999997</v>
      </c>
      <c r="J737" s="21">
        <f t="shared" si="230"/>
        <v>799.35751499999992</v>
      </c>
      <c r="K737" s="20">
        <f t="shared" si="231"/>
        <v>3085.7115949999998</v>
      </c>
      <c r="L737" s="22">
        <f t="shared" si="232"/>
        <v>9257.1347849999984</v>
      </c>
    </row>
    <row r="738" spans="1:12" ht="16.5">
      <c r="A738" s="48" t="s">
        <v>85</v>
      </c>
      <c r="B738" s="23" t="s">
        <v>16</v>
      </c>
      <c r="C738" s="16" t="s">
        <v>210</v>
      </c>
      <c r="D738" s="17" t="s">
        <v>211</v>
      </c>
      <c r="E738" s="18" t="s">
        <v>24</v>
      </c>
      <c r="F738" s="19">
        <v>1</v>
      </c>
      <c r="G738" s="20">
        <f>(VLOOKUP(C738,Planilha7!A33:F4133,4,0)*1.2203)</f>
        <v>3063.0750299999995</v>
      </c>
      <c r="H738" s="21">
        <f t="shared" si="229"/>
        <v>3063.0750299999995</v>
      </c>
      <c r="I738" s="20">
        <f>(VLOOKUP(C738,Planilha7!A732:F4832,5,0)*1.2203)</f>
        <v>822.71405700000003</v>
      </c>
      <c r="J738" s="21">
        <f t="shared" si="230"/>
        <v>822.71405700000003</v>
      </c>
      <c r="K738" s="20">
        <f t="shared" si="231"/>
        <v>3885.7890869999997</v>
      </c>
      <c r="L738" s="22">
        <f t="shared" si="232"/>
        <v>3885.7890869999997</v>
      </c>
    </row>
    <row r="739" spans="1:12" ht="16.5">
      <c r="A739" s="24"/>
      <c r="B739" s="25"/>
      <c r="C739" s="25"/>
      <c r="D739" s="26"/>
      <c r="E739" s="26"/>
      <c r="F739" s="26"/>
      <c r="G739" s="26"/>
      <c r="H739" s="26"/>
      <c r="I739" s="20"/>
      <c r="J739" s="26"/>
      <c r="K739" s="26"/>
      <c r="L739" s="26"/>
    </row>
    <row r="740" spans="1:12" ht="16.5">
      <c r="A740" s="34" t="s">
        <v>88</v>
      </c>
      <c r="B740" s="35"/>
      <c r="C740" s="35"/>
      <c r="D740" s="36" t="s">
        <v>89</v>
      </c>
      <c r="E740" s="35"/>
      <c r="F740" s="37"/>
      <c r="G740" s="38"/>
      <c r="H740" s="39">
        <f>SUM(H741:H755)</f>
        <v>23482.256988722002</v>
      </c>
      <c r="I740" s="38"/>
      <c r="J740" s="39">
        <f>SUM(J741:J755)</f>
        <v>10709.445835671999</v>
      </c>
      <c r="K740" s="39"/>
      <c r="L740" s="40">
        <f>SUM(L741:L755)</f>
        <v>34191.702824394</v>
      </c>
    </row>
    <row r="741" spans="1:12" ht="16.5">
      <c r="A741" s="48" t="s">
        <v>90</v>
      </c>
      <c r="B741" s="23" t="s">
        <v>16</v>
      </c>
      <c r="C741" s="16" t="s">
        <v>91</v>
      </c>
      <c r="D741" s="17" t="s">
        <v>92</v>
      </c>
      <c r="E741" s="18" t="s">
        <v>24</v>
      </c>
      <c r="F741" s="19">
        <v>4</v>
      </c>
      <c r="G741" s="20">
        <f>(VLOOKUP(C741,Planilha7!A23:F4123,4,0)*1.2203)</f>
        <v>103.61567299999999</v>
      </c>
      <c r="H741" s="21">
        <f>F741*G741</f>
        <v>414.46269199999995</v>
      </c>
      <c r="I741" s="20">
        <f>(VLOOKUP(C741,Planilha7!A735:F4835,5,0)*1.2203)</f>
        <v>15.375779999999999</v>
      </c>
      <c r="J741" s="21">
        <f>F741*I741</f>
        <v>61.503119999999996</v>
      </c>
      <c r="K741" s="20">
        <f>G741+I741</f>
        <v>118.99145299999998</v>
      </c>
      <c r="L741" s="21">
        <f>F741*K741</f>
        <v>475.96581199999991</v>
      </c>
    </row>
    <row r="742" spans="1:12" ht="16.5">
      <c r="A742" s="48" t="s">
        <v>93</v>
      </c>
      <c r="B742" s="23" t="s">
        <v>16</v>
      </c>
      <c r="C742" s="16" t="s">
        <v>94</v>
      </c>
      <c r="D742" s="17" t="s">
        <v>95</v>
      </c>
      <c r="E742" s="18" t="s">
        <v>24</v>
      </c>
      <c r="F742" s="19">
        <v>3</v>
      </c>
      <c r="G742" s="20">
        <f>(VLOOKUP(C742,Planilha7!A24:F4124,4,0)*1.2203)</f>
        <v>91.961807999999991</v>
      </c>
      <c r="H742" s="21">
        <f t="shared" ref="H742:H755" si="233">F742*G742</f>
        <v>275.88542399999994</v>
      </c>
      <c r="I742" s="20">
        <f>(VLOOKUP(C742,Planilha7!A736:F4836,5,0)*1.2203)</f>
        <v>15.375779999999999</v>
      </c>
      <c r="J742" s="21">
        <f t="shared" ref="J742:J755" si="234">F742*I742</f>
        <v>46.127339999999997</v>
      </c>
      <c r="K742" s="20">
        <f t="shared" ref="K742:K755" si="235">G742+I742</f>
        <v>107.33758799999998</v>
      </c>
      <c r="L742" s="21">
        <f t="shared" ref="L742:L755" si="236">F742*K742</f>
        <v>322.01276399999995</v>
      </c>
    </row>
    <row r="743" spans="1:12" ht="16.5">
      <c r="A743" s="48" t="s">
        <v>96</v>
      </c>
      <c r="B743" s="23" t="s">
        <v>16</v>
      </c>
      <c r="C743" s="16" t="s">
        <v>97</v>
      </c>
      <c r="D743" s="17" t="s">
        <v>98</v>
      </c>
      <c r="E743" s="18" t="s">
        <v>24</v>
      </c>
      <c r="F743" s="19">
        <v>3</v>
      </c>
      <c r="G743" s="20">
        <f>(VLOOKUP(C743,Planilha7!A25:F4125,4,0)*1.2203)</f>
        <v>367.85943499999996</v>
      </c>
      <c r="H743" s="21">
        <f t="shared" si="233"/>
        <v>1103.578305</v>
      </c>
      <c r="I743" s="20">
        <f>(VLOOKUP(C743,Planilha7!A737:F4837,5,0)*1.2203)</f>
        <v>15.375779999999999</v>
      </c>
      <c r="J743" s="21">
        <f t="shared" si="234"/>
        <v>46.127339999999997</v>
      </c>
      <c r="K743" s="20">
        <f t="shared" si="235"/>
        <v>383.23521499999998</v>
      </c>
      <c r="L743" s="21">
        <f t="shared" si="236"/>
        <v>1149.705645</v>
      </c>
    </row>
    <row r="744" spans="1:12" ht="33">
      <c r="A744" s="48" t="s">
        <v>99</v>
      </c>
      <c r="B744" s="23" t="s">
        <v>16</v>
      </c>
      <c r="C744" s="16" t="s">
        <v>100</v>
      </c>
      <c r="D744" s="17" t="s">
        <v>101</v>
      </c>
      <c r="E744" s="18" t="s">
        <v>24</v>
      </c>
      <c r="F744" s="19">
        <v>1</v>
      </c>
      <c r="G744" s="20">
        <f>(VLOOKUP(C744,Planilha7!A26:F4126,4,0)*1.2203)</f>
        <v>926.90327100000002</v>
      </c>
      <c r="H744" s="21">
        <f t="shared" si="233"/>
        <v>926.90327100000002</v>
      </c>
      <c r="I744" s="20">
        <f>(VLOOKUP(C744,Planilha7!A738:F4838,5,0)*1.2203)</f>
        <v>16.413034999999997</v>
      </c>
      <c r="J744" s="21">
        <f t="shared" si="234"/>
        <v>16.413034999999997</v>
      </c>
      <c r="K744" s="20">
        <f t="shared" si="235"/>
        <v>943.31630600000005</v>
      </c>
      <c r="L744" s="21">
        <f t="shared" si="236"/>
        <v>943.31630600000005</v>
      </c>
    </row>
    <row r="745" spans="1:12" ht="33">
      <c r="A745" s="48" t="s">
        <v>102</v>
      </c>
      <c r="B745" s="23" t="s">
        <v>16</v>
      </c>
      <c r="C745" s="16" t="s">
        <v>103</v>
      </c>
      <c r="D745" s="17" t="s">
        <v>104</v>
      </c>
      <c r="E745" s="18" t="s">
        <v>24</v>
      </c>
      <c r="F745" s="19">
        <v>15</v>
      </c>
      <c r="G745" s="20">
        <f>(VLOOKUP(C745,Planilha7!A27:F4127,4,0)*1.2203)</f>
        <v>107.715881</v>
      </c>
      <c r="H745" s="21">
        <f t="shared" si="233"/>
        <v>1615.7382149999999</v>
      </c>
      <c r="I745" s="20">
        <f>(VLOOKUP(C745,Planilha7!A739:F4839,5,0)*1.2203)</f>
        <v>25.626300000000001</v>
      </c>
      <c r="J745" s="21">
        <f t="shared" si="234"/>
        <v>384.39449999999999</v>
      </c>
      <c r="K745" s="20">
        <f t="shared" si="235"/>
        <v>133.34218099999998</v>
      </c>
      <c r="L745" s="21">
        <f t="shared" si="236"/>
        <v>2000.1327149999997</v>
      </c>
    </row>
    <row r="746" spans="1:12" ht="16.5">
      <c r="A746" s="48" t="s">
        <v>105</v>
      </c>
      <c r="B746" s="23" t="s">
        <v>21</v>
      </c>
      <c r="C746" s="16" t="s">
        <v>8534</v>
      </c>
      <c r="D746" s="17" t="s">
        <v>8535</v>
      </c>
      <c r="E746" s="18" t="s">
        <v>24</v>
      </c>
      <c r="F746" s="19">
        <v>1</v>
      </c>
      <c r="G746" s="20">
        <f>1232.17*1.2203</f>
        <v>1503.6170509999999</v>
      </c>
      <c r="H746" s="21">
        <f t="shared" si="233"/>
        <v>1503.6170509999999</v>
      </c>
      <c r="I746" s="20">
        <f>108.6*1.2203</f>
        <v>132.52457999999999</v>
      </c>
      <c r="J746" s="21">
        <f t="shared" si="234"/>
        <v>132.52457999999999</v>
      </c>
      <c r="K746" s="20">
        <f t="shared" si="235"/>
        <v>1636.141631</v>
      </c>
      <c r="L746" s="21">
        <f t="shared" si="236"/>
        <v>1636.141631</v>
      </c>
    </row>
    <row r="747" spans="1:12" ht="16.5">
      <c r="A747" s="48" t="s">
        <v>106</v>
      </c>
      <c r="B747" s="23" t="s">
        <v>16</v>
      </c>
      <c r="C747" s="16" t="s">
        <v>107</v>
      </c>
      <c r="D747" s="17" t="s">
        <v>108</v>
      </c>
      <c r="E747" s="18" t="s">
        <v>31</v>
      </c>
      <c r="F747" s="19">
        <v>80</v>
      </c>
      <c r="G747" s="20">
        <f>(VLOOKUP(C747,Planilha7!A29:F4129,4,0)*1.2203)</f>
        <v>11.629458999999999</v>
      </c>
      <c r="H747" s="21">
        <f t="shared" si="233"/>
        <v>930.35671999999988</v>
      </c>
      <c r="I747" s="20">
        <f>(VLOOKUP(C747,Planilha7!A741:F4841,5,0)*1.2203)</f>
        <v>30.739357000000002</v>
      </c>
      <c r="J747" s="21">
        <f t="shared" si="234"/>
        <v>2459.1485600000001</v>
      </c>
      <c r="K747" s="20">
        <f t="shared" si="235"/>
        <v>42.368816000000002</v>
      </c>
      <c r="L747" s="21">
        <f t="shared" si="236"/>
        <v>3389.5052800000003</v>
      </c>
    </row>
    <row r="748" spans="1:12" ht="16.5">
      <c r="A748" s="48" t="s">
        <v>109</v>
      </c>
      <c r="B748" s="23" t="s">
        <v>16</v>
      </c>
      <c r="C748" s="16" t="s">
        <v>188</v>
      </c>
      <c r="D748" s="17" t="s">
        <v>189</v>
      </c>
      <c r="E748" s="18" t="s">
        <v>112</v>
      </c>
      <c r="F748" s="19">
        <v>48</v>
      </c>
      <c r="G748" s="20">
        <f>(VLOOKUP(C748,Planilha7!A30:F4130,4,0)*1.2203)</f>
        <v>237.06768099999999</v>
      </c>
      <c r="H748" s="21">
        <f t="shared" si="233"/>
        <v>11379.248688</v>
      </c>
      <c r="I748" s="20">
        <f>(VLOOKUP(C748,Planilha7!A742:F4842,5,0)*1.2203)</f>
        <v>25.626300000000001</v>
      </c>
      <c r="J748" s="21">
        <f t="shared" si="234"/>
        <v>1230.0624</v>
      </c>
      <c r="K748" s="20">
        <f t="shared" si="235"/>
        <v>262.69398100000001</v>
      </c>
      <c r="L748" s="21">
        <f t="shared" si="236"/>
        <v>12609.311088</v>
      </c>
    </row>
    <row r="749" spans="1:12" ht="16.5">
      <c r="A749" s="48" t="s">
        <v>113</v>
      </c>
      <c r="B749" s="23" t="s">
        <v>16</v>
      </c>
      <c r="C749" s="16" t="s">
        <v>114</v>
      </c>
      <c r="D749" s="17" t="s">
        <v>115</v>
      </c>
      <c r="E749" s="18" t="s">
        <v>31</v>
      </c>
      <c r="F749" s="19">
        <v>160</v>
      </c>
      <c r="G749" s="20">
        <f>(VLOOKUP(C749,Planilha7!A31:F4131,4,0)*1.2203)</f>
        <v>3.0995619999999997</v>
      </c>
      <c r="H749" s="21">
        <f t="shared" si="233"/>
        <v>495.92991999999992</v>
      </c>
      <c r="I749" s="20">
        <f>(VLOOKUP(C749,Planilha7!A743:F4843,5,0)*1.2203)</f>
        <v>2.0501039999999997</v>
      </c>
      <c r="J749" s="21">
        <f t="shared" si="234"/>
        <v>328.01663999999994</v>
      </c>
      <c r="K749" s="20">
        <f t="shared" si="235"/>
        <v>5.1496659999999999</v>
      </c>
      <c r="L749" s="21">
        <f t="shared" si="236"/>
        <v>823.94655999999998</v>
      </c>
    </row>
    <row r="750" spans="1:12" ht="16.5">
      <c r="A750" s="48" t="s">
        <v>116</v>
      </c>
      <c r="B750" s="23" t="s">
        <v>16</v>
      </c>
      <c r="C750" s="16" t="s">
        <v>117</v>
      </c>
      <c r="D750" s="17" t="s">
        <v>118</v>
      </c>
      <c r="E750" s="18" t="s">
        <v>112</v>
      </c>
      <c r="F750" s="19">
        <v>16</v>
      </c>
      <c r="G750" s="20">
        <f>(VLOOKUP(C750,Planilha7!A32:F4132,4,0)*1.2203)</f>
        <v>13.716172</v>
      </c>
      <c r="H750" s="21">
        <f t="shared" si="233"/>
        <v>219.458752</v>
      </c>
      <c r="I750" s="20">
        <f>(VLOOKUP(C750,Planilha7!A744:F4844,5,0)*1.2203)</f>
        <v>15.375779999999999</v>
      </c>
      <c r="J750" s="21">
        <f t="shared" si="234"/>
        <v>246.01247999999998</v>
      </c>
      <c r="K750" s="20">
        <f t="shared" si="235"/>
        <v>29.091951999999999</v>
      </c>
      <c r="L750" s="21">
        <f t="shared" si="236"/>
        <v>465.47123199999999</v>
      </c>
    </row>
    <row r="751" spans="1:12" ht="16.5">
      <c r="A751" s="48" t="s">
        <v>119</v>
      </c>
      <c r="B751" s="23" t="s">
        <v>16</v>
      </c>
      <c r="C751" s="16" t="s">
        <v>120</v>
      </c>
      <c r="D751" s="17" t="s">
        <v>121</v>
      </c>
      <c r="E751" s="18" t="s">
        <v>24</v>
      </c>
      <c r="F751" s="19">
        <v>5</v>
      </c>
      <c r="G751" s="20">
        <f>(VLOOKUP(C751,Planilha7!A33:F4133,4,0)*1.2203)</f>
        <v>14.765629999999998</v>
      </c>
      <c r="H751" s="21">
        <f t="shared" si="233"/>
        <v>73.828149999999994</v>
      </c>
      <c r="I751" s="20">
        <f>(VLOOKUP(C751,Planilha7!A745:F4845,5,0)*1.2203)</f>
        <v>10.25052</v>
      </c>
      <c r="J751" s="21">
        <f t="shared" si="234"/>
        <v>51.252600000000001</v>
      </c>
      <c r="K751" s="20">
        <f t="shared" si="235"/>
        <v>25.016149999999996</v>
      </c>
      <c r="L751" s="21">
        <f t="shared" si="236"/>
        <v>125.08074999999998</v>
      </c>
    </row>
    <row r="752" spans="1:12" ht="16.5">
      <c r="A752" s="49" t="s">
        <v>122</v>
      </c>
      <c r="B752" s="61" t="s">
        <v>16</v>
      </c>
      <c r="C752" s="41" t="s">
        <v>123</v>
      </c>
      <c r="D752" s="17" t="s">
        <v>124</v>
      </c>
      <c r="E752" s="18" t="s">
        <v>31</v>
      </c>
      <c r="F752" s="42">
        <v>492.81</v>
      </c>
      <c r="G752" s="20">
        <f>(VLOOKUP(C752,Planilha7!A34:F4134,4,0)*1.2203)</f>
        <v>6.7970709999999999</v>
      </c>
      <c r="H752" s="21">
        <f t="shared" si="233"/>
        <v>3349.6645595099999</v>
      </c>
      <c r="I752" s="20">
        <f>(VLOOKUP(C752,Planilha7!A746:F4846,5,0)*1.2203)</f>
        <v>6.1503119999999996</v>
      </c>
      <c r="J752" s="21">
        <f t="shared" si="234"/>
        <v>3030.9352567199999</v>
      </c>
      <c r="K752" s="20">
        <f t="shared" si="235"/>
        <v>12.947382999999999</v>
      </c>
      <c r="L752" s="21">
        <f t="shared" si="236"/>
        <v>6380.5998162299993</v>
      </c>
    </row>
    <row r="753" spans="1:12" ht="16.5">
      <c r="A753" s="48" t="s">
        <v>125</v>
      </c>
      <c r="B753" s="23" t="s">
        <v>16</v>
      </c>
      <c r="C753" s="16" t="s">
        <v>126</v>
      </c>
      <c r="D753" s="17" t="s">
        <v>127</v>
      </c>
      <c r="E753" s="18" t="s">
        <v>31</v>
      </c>
      <c r="F753" s="19">
        <v>6.3360000000000003</v>
      </c>
      <c r="G753" s="20">
        <f>(VLOOKUP(C753,Planilha7!A35:F4135,4,0)*1.2203)</f>
        <v>12.068766999999999</v>
      </c>
      <c r="H753" s="21">
        <f t="shared" si="233"/>
        <v>76.467707712000006</v>
      </c>
      <c r="I753" s="20">
        <f>(VLOOKUP(C753,Planilha7!A747:F4847,5,0)*1.2203)</f>
        <v>30.739357000000002</v>
      </c>
      <c r="J753" s="21">
        <f t="shared" si="234"/>
        <v>194.76456595200003</v>
      </c>
      <c r="K753" s="20">
        <f t="shared" si="235"/>
        <v>42.808123999999999</v>
      </c>
      <c r="L753" s="21">
        <f t="shared" si="236"/>
        <v>271.23227366399999</v>
      </c>
    </row>
    <row r="754" spans="1:12" ht="16.5">
      <c r="A754" s="48" t="s">
        <v>128</v>
      </c>
      <c r="B754" s="23" t="s">
        <v>16</v>
      </c>
      <c r="C754" s="16" t="s">
        <v>129</v>
      </c>
      <c r="D754" s="17" t="s">
        <v>130</v>
      </c>
      <c r="E754" s="18" t="s">
        <v>31</v>
      </c>
      <c r="F754" s="19">
        <v>64.900000000000006</v>
      </c>
      <c r="G754" s="20">
        <f>(VLOOKUP(C754,Planilha7!A36:F4136,4,0)*1.2203)</f>
        <v>14.948675</v>
      </c>
      <c r="H754" s="21">
        <f t="shared" si="233"/>
        <v>970.16900750000002</v>
      </c>
      <c r="I754" s="20">
        <f>(VLOOKUP(C754,Planilha7!A748:F4848,5,0)*1.2203)</f>
        <v>35.876819999999995</v>
      </c>
      <c r="J754" s="21">
        <f t="shared" si="234"/>
        <v>2328.4056179999998</v>
      </c>
      <c r="K754" s="20">
        <f t="shared" si="235"/>
        <v>50.825494999999997</v>
      </c>
      <c r="L754" s="21">
        <f t="shared" si="236"/>
        <v>3298.5746254999999</v>
      </c>
    </row>
    <row r="755" spans="1:12" ht="16.5">
      <c r="A755" s="48" t="s">
        <v>131</v>
      </c>
      <c r="B755" s="23" t="s">
        <v>16</v>
      </c>
      <c r="C755" s="16" t="s">
        <v>132</v>
      </c>
      <c r="D755" s="17" t="s">
        <v>133</v>
      </c>
      <c r="E755" s="18" t="s">
        <v>112</v>
      </c>
      <c r="F755" s="19">
        <v>6</v>
      </c>
      <c r="G755" s="20">
        <f>(VLOOKUP(C755,Planilha7!A37:F4137,4,0)*1.2203)</f>
        <v>24.491420999999999</v>
      </c>
      <c r="H755" s="21">
        <f t="shared" si="233"/>
        <v>146.94852599999999</v>
      </c>
      <c r="I755" s="20">
        <f>(VLOOKUP(C755,Planilha7!A749:F4849,5,0)*1.2203)</f>
        <v>25.626300000000001</v>
      </c>
      <c r="J755" s="21">
        <f t="shared" si="234"/>
        <v>153.7578</v>
      </c>
      <c r="K755" s="20">
        <f t="shared" si="235"/>
        <v>50.117721000000003</v>
      </c>
      <c r="L755" s="21">
        <f t="shared" si="236"/>
        <v>300.70632599999999</v>
      </c>
    </row>
    <row r="756" spans="1:12" ht="16.5">
      <c r="A756" s="24"/>
      <c r="B756" s="25"/>
      <c r="C756" s="25"/>
      <c r="D756" s="26"/>
      <c r="E756" s="26"/>
      <c r="F756" s="26"/>
      <c r="G756" s="26"/>
      <c r="H756" s="26"/>
      <c r="I756" s="20"/>
      <c r="J756" s="26"/>
      <c r="K756" s="26"/>
      <c r="L756" s="26"/>
    </row>
    <row r="757" spans="1:12" ht="16.5">
      <c r="A757" s="34" t="s">
        <v>134</v>
      </c>
      <c r="B757" s="35"/>
      <c r="C757" s="35"/>
      <c r="D757" s="36" t="s">
        <v>135</v>
      </c>
      <c r="E757" s="35"/>
      <c r="F757" s="37"/>
      <c r="G757" s="38"/>
      <c r="H757" s="39">
        <f>SUM(H758:H762)</f>
        <v>8261.30897</v>
      </c>
      <c r="I757" s="38"/>
      <c r="J757" s="39">
        <f>SUM(J758:J762)</f>
        <v>666.78412299999991</v>
      </c>
      <c r="K757" s="39"/>
      <c r="L757" s="40">
        <f>SUM(L758:L762)</f>
        <v>8928.0930929999995</v>
      </c>
    </row>
    <row r="758" spans="1:12" ht="16.5">
      <c r="A758" s="48" t="s">
        <v>136</v>
      </c>
      <c r="B758" s="23" t="s">
        <v>16</v>
      </c>
      <c r="C758" s="16" t="s">
        <v>137</v>
      </c>
      <c r="D758" s="17" t="s">
        <v>138</v>
      </c>
      <c r="E758" s="18" t="s">
        <v>24</v>
      </c>
      <c r="F758" s="19">
        <v>4</v>
      </c>
      <c r="G758" s="20">
        <f>(VLOOKUP(C758,Planilha7!A23:F4123,4,0)*1.2203)</f>
        <v>261.339448</v>
      </c>
      <c r="H758" s="21">
        <f>F758*G758</f>
        <v>1045.357792</v>
      </c>
      <c r="I758" s="20">
        <f>(VLOOKUP(C758,Planilha7!A752:F4852,5,0)*1.2203)</f>
        <v>21.562701000000001</v>
      </c>
      <c r="J758" s="21">
        <f>F758*I758</f>
        <v>86.250804000000002</v>
      </c>
      <c r="K758" s="20">
        <f>G758+I758</f>
        <v>282.90214900000001</v>
      </c>
      <c r="L758" s="21">
        <f>F758*K758</f>
        <v>1131.608596</v>
      </c>
    </row>
    <row r="759" spans="1:12" ht="16.5">
      <c r="A759" s="48" t="s">
        <v>139</v>
      </c>
      <c r="B759" s="23" t="s">
        <v>16</v>
      </c>
      <c r="C759" s="16" t="s">
        <v>140</v>
      </c>
      <c r="D759" s="17" t="s">
        <v>141</v>
      </c>
      <c r="E759" s="18" t="s">
        <v>24</v>
      </c>
      <c r="F759" s="19">
        <v>3</v>
      </c>
      <c r="G759" s="20">
        <f>(VLOOKUP(C759,Planilha7!A24:F4124,4,0)*1.2203)</f>
        <v>196.419488</v>
      </c>
      <c r="H759" s="21">
        <f t="shared" ref="H759:H762" si="237">F759*G759</f>
        <v>589.258464</v>
      </c>
      <c r="I759" s="20">
        <f>(VLOOKUP(C759,Planilha7!A753:F4853,5,0)*1.2203)</f>
        <v>21.562701000000001</v>
      </c>
      <c r="J759" s="21">
        <f t="shared" ref="J759:J762" si="238">F759*I759</f>
        <v>64.688102999999998</v>
      </c>
      <c r="K759" s="20">
        <f t="shared" ref="K759:K762" si="239">G759+I759</f>
        <v>217.98218900000001</v>
      </c>
      <c r="L759" s="21">
        <f t="shared" ref="L759:L762" si="240">F759*K759</f>
        <v>653.94656699999996</v>
      </c>
    </row>
    <row r="760" spans="1:12" ht="48.75" customHeight="1">
      <c r="A760" s="49" t="s">
        <v>142</v>
      </c>
      <c r="B760" s="61" t="s">
        <v>16</v>
      </c>
      <c r="C760" s="41" t="s">
        <v>151</v>
      </c>
      <c r="D760" s="17" t="s">
        <v>152</v>
      </c>
      <c r="E760" s="18" t="s">
        <v>24</v>
      </c>
      <c r="F760" s="42">
        <v>30</v>
      </c>
      <c r="G760" s="20">
        <f>(VLOOKUP(C760,Planilha7!A25:F4125,4,0)*1.2203)</f>
        <v>7.4560329999999997</v>
      </c>
      <c r="H760" s="21">
        <f t="shared" si="237"/>
        <v>223.68098999999998</v>
      </c>
      <c r="I760" s="20">
        <f>(VLOOKUP(C760,Planilha7!A754:F4854,5,0)*1.2203)</f>
        <v>6.5774169999999996</v>
      </c>
      <c r="J760" s="21">
        <f t="shared" si="238"/>
        <v>197.32250999999999</v>
      </c>
      <c r="K760" s="20">
        <f t="shared" si="239"/>
        <v>14.033449999999998</v>
      </c>
      <c r="L760" s="21">
        <f t="shared" si="240"/>
        <v>421.00349999999997</v>
      </c>
    </row>
    <row r="761" spans="1:12" ht="16.5">
      <c r="A761" s="48" t="s">
        <v>146</v>
      </c>
      <c r="B761" s="23" t="s">
        <v>16</v>
      </c>
      <c r="C761" s="16" t="s">
        <v>245</v>
      </c>
      <c r="D761" s="17" t="s">
        <v>246</v>
      </c>
      <c r="E761" s="18" t="s">
        <v>24</v>
      </c>
      <c r="F761" s="19">
        <v>2</v>
      </c>
      <c r="G761" s="20">
        <f>(VLOOKUP(C761,Planilha7!A26:F4126,4,0)*1.2203)</f>
        <v>1065.3951179999999</v>
      </c>
      <c r="H761" s="21">
        <f t="shared" si="237"/>
        <v>2130.7902359999998</v>
      </c>
      <c r="I761" s="20">
        <f>(VLOOKUP(C761,Planilha7!A755:F4855,5,0)*1.2203)</f>
        <v>54.217928999999998</v>
      </c>
      <c r="J761" s="21">
        <f t="shared" si="238"/>
        <v>108.435858</v>
      </c>
      <c r="K761" s="20">
        <f t="shared" si="239"/>
        <v>1119.6130469999998</v>
      </c>
      <c r="L761" s="21">
        <f t="shared" si="240"/>
        <v>2239.2260939999996</v>
      </c>
    </row>
    <row r="762" spans="1:12" ht="16.5">
      <c r="A762" s="48" t="s">
        <v>150</v>
      </c>
      <c r="B762" s="23" t="s">
        <v>21</v>
      </c>
      <c r="C762" s="16" t="s">
        <v>231</v>
      </c>
      <c r="D762" s="17" t="s">
        <v>232</v>
      </c>
      <c r="E762" s="18" t="s">
        <v>24</v>
      </c>
      <c r="F762" s="19">
        <v>2</v>
      </c>
      <c r="G762" s="20">
        <f>1750.48*1.2203</f>
        <v>2136.1107440000001</v>
      </c>
      <c r="H762" s="21">
        <f t="shared" si="237"/>
        <v>4272.2214880000001</v>
      </c>
      <c r="I762" s="20">
        <f>86.08*1.2203</f>
        <v>105.04342399999999</v>
      </c>
      <c r="J762" s="21">
        <f t="shared" si="238"/>
        <v>210.08684799999997</v>
      </c>
      <c r="K762" s="20">
        <f t="shared" si="239"/>
        <v>2241.154168</v>
      </c>
      <c r="L762" s="21">
        <f t="shared" si="240"/>
        <v>4482.3083360000001</v>
      </c>
    </row>
    <row r="763" spans="1:12" ht="16.5">
      <c r="A763" s="24"/>
      <c r="B763" s="25"/>
      <c r="C763" s="25"/>
      <c r="D763" s="26"/>
      <c r="E763" s="26"/>
      <c r="F763" s="26"/>
      <c r="G763" s="26"/>
      <c r="H763" s="26"/>
      <c r="I763" s="20"/>
      <c r="J763" s="26"/>
      <c r="K763" s="26"/>
      <c r="L763" s="26"/>
    </row>
    <row r="764" spans="1:12" ht="16.5">
      <c r="A764" s="27" t="s">
        <v>156</v>
      </c>
      <c r="B764" s="28"/>
      <c r="C764" s="28"/>
      <c r="D764" s="29" t="s">
        <v>157</v>
      </c>
      <c r="E764" s="28"/>
      <c r="F764" s="30"/>
      <c r="G764" s="31"/>
      <c r="H764" s="32">
        <f>SUM(H765:H772)</f>
        <v>78568.117676477996</v>
      </c>
      <c r="I764" s="31"/>
      <c r="J764" s="32">
        <f>SUM(J765:J772)</f>
        <v>6160.1416010696594</v>
      </c>
      <c r="K764" s="32"/>
      <c r="L764" s="33">
        <f>SUM(L765:L772)</f>
        <v>84728.259277547651</v>
      </c>
    </row>
    <row r="765" spans="1:12" ht="16.5">
      <c r="A765" s="48" t="s">
        <v>158</v>
      </c>
      <c r="B765" s="23" t="s">
        <v>16</v>
      </c>
      <c r="C765" s="16" t="s">
        <v>159</v>
      </c>
      <c r="D765" s="17" t="s">
        <v>160</v>
      </c>
      <c r="E765" s="18" t="s">
        <v>44</v>
      </c>
      <c r="F765" s="19">
        <v>2.4675655343795002</v>
      </c>
      <c r="G765" s="20">
        <f>(VLOOKUP(C765,Planilha7!A23:F4123,4,0)*1.2203)</f>
        <v>0</v>
      </c>
      <c r="H765" s="21">
        <f>F765*G765</f>
        <v>0</v>
      </c>
      <c r="I765" s="20">
        <f>(VLOOKUP(C765,Planilha7!A132:F4232,5,0)*1.2203)</f>
        <v>19.073288999999999</v>
      </c>
      <c r="J765" s="21">
        <f>F765*I765</f>
        <v>47.064590563659642</v>
      </c>
      <c r="K765" s="20">
        <f>G765+I765</f>
        <v>19.073288999999999</v>
      </c>
      <c r="L765" s="22">
        <f>F765*K765</f>
        <v>47.064590563659642</v>
      </c>
    </row>
    <row r="766" spans="1:12" ht="16.5">
      <c r="A766" s="48" t="s">
        <v>161</v>
      </c>
      <c r="B766" s="23" t="s">
        <v>16</v>
      </c>
      <c r="C766" s="16" t="s">
        <v>192</v>
      </c>
      <c r="D766" s="17" t="s">
        <v>193</v>
      </c>
      <c r="E766" s="18" t="s">
        <v>44</v>
      </c>
      <c r="F766" s="19">
        <v>0.16400000000000001</v>
      </c>
      <c r="G766" s="20">
        <f>(VLOOKUP(C766,Planilha7!A24:F4124,4,0)*1.2203)</f>
        <v>311.969695</v>
      </c>
      <c r="H766" s="21">
        <f t="shared" ref="H766:H772" si="241">F766*G766</f>
        <v>51.163029980000005</v>
      </c>
      <c r="I766" s="20">
        <f>(VLOOKUP(C766,Planilha7!A133:F4233,5,0)*1.2203)</f>
        <v>51.106164</v>
      </c>
      <c r="J766" s="21">
        <f t="shared" ref="J766:J772" si="242">F766*I766</f>
        <v>8.3814108960000002</v>
      </c>
      <c r="K766" s="20">
        <f t="shared" ref="K766:K772" si="243">G766+I766</f>
        <v>363.07585899999998</v>
      </c>
      <c r="L766" s="22">
        <f t="shared" ref="L766:L772" si="244">F766*K766</f>
        <v>59.544440875999996</v>
      </c>
    </row>
    <row r="767" spans="1:12" ht="16.5">
      <c r="A767" s="48" t="s">
        <v>164</v>
      </c>
      <c r="B767" s="23" t="s">
        <v>16</v>
      </c>
      <c r="C767" s="16" t="s">
        <v>165</v>
      </c>
      <c r="D767" s="17" t="s">
        <v>166</v>
      </c>
      <c r="E767" s="18" t="s">
        <v>19</v>
      </c>
      <c r="F767" s="19">
        <v>5.25</v>
      </c>
      <c r="G767" s="20">
        <f>(VLOOKUP(C767,Planilha7!A25:F4125,4,0)*1.2203)</f>
        <v>0</v>
      </c>
      <c r="H767" s="21">
        <f t="shared" si="241"/>
        <v>0</v>
      </c>
      <c r="I767" s="20">
        <f>(VLOOKUP(C767,Planilha7!A134:F4234,5,0)*1.2203)</f>
        <v>45.285332999999994</v>
      </c>
      <c r="J767" s="21">
        <f t="shared" si="242"/>
        <v>237.74799824999997</v>
      </c>
      <c r="K767" s="20">
        <f t="shared" si="243"/>
        <v>45.285332999999994</v>
      </c>
      <c r="L767" s="22">
        <f t="shared" si="244"/>
        <v>237.74799824999997</v>
      </c>
    </row>
    <row r="768" spans="1:12" ht="16.5">
      <c r="A768" s="48" t="s">
        <v>167</v>
      </c>
      <c r="B768" s="23" t="s">
        <v>21</v>
      </c>
      <c r="C768" s="16" t="s">
        <v>235</v>
      </c>
      <c r="D768" s="17" t="s">
        <v>236</v>
      </c>
      <c r="E768" s="18" t="s">
        <v>31</v>
      </c>
      <c r="F768" s="19">
        <v>53.94</v>
      </c>
      <c r="G768" s="20">
        <f>492.129*1.2203</f>
        <v>600.54501870000001</v>
      </c>
      <c r="H768" s="21">
        <f t="shared" si="241"/>
        <v>32393.398308677999</v>
      </c>
      <c r="I768" s="20">
        <f>18.37*1.2203</f>
        <v>22.416910999999999</v>
      </c>
      <c r="J768" s="21">
        <f t="shared" si="242"/>
        <v>1209.1681793399998</v>
      </c>
      <c r="K768" s="20">
        <f t="shared" si="243"/>
        <v>622.96192970000004</v>
      </c>
      <c r="L768" s="22">
        <f t="shared" si="244"/>
        <v>33602.566488017997</v>
      </c>
    </row>
    <row r="769" spans="1:15" ht="16.5">
      <c r="A769" s="48" t="s">
        <v>170</v>
      </c>
      <c r="B769" s="23" t="s">
        <v>21</v>
      </c>
      <c r="C769" s="16" t="s">
        <v>237</v>
      </c>
      <c r="D769" s="17" t="s">
        <v>238</v>
      </c>
      <c r="E769" s="18" t="s">
        <v>31</v>
      </c>
      <c r="F769" s="19">
        <v>3.95</v>
      </c>
      <c r="G769" s="20">
        <f>572.5*1.2203</f>
        <v>698.62175000000002</v>
      </c>
      <c r="H769" s="21">
        <f t="shared" si="241"/>
        <v>2759.5559125</v>
      </c>
      <c r="I769" s="20">
        <f>22.81*1.2203</f>
        <v>27.835042999999995</v>
      </c>
      <c r="J769" s="21">
        <f t="shared" si="242"/>
        <v>109.94841984999999</v>
      </c>
      <c r="K769" s="20">
        <f t="shared" si="243"/>
        <v>726.45679300000006</v>
      </c>
      <c r="L769" s="22">
        <f t="shared" si="244"/>
        <v>2869.5043323500004</v>
      </c>
    </row>
    <row r="770" spans="1:15" ht="16.5">
      <c r="A770" s="48" t="s">
        <v>200</v>
      </c>
      <c r="B770" s="23" t="s">
        <v>21</v>
      </c>
      <c r="C770" s="16" t="s">
        <v>310</v>
      </c>
      <c r="D770" s="17" t="s">
        <v>311</v>
      </c>
      <c r="E770" s="18" t="s">
        <v>31</v>
      </c>
      <c r="F770" s="19">
        <v>28.27</v>
      </c>
      <c r="G770" s="20">
        <f>1255.52*1.2203</f>
        <v>1532.111056</v>
      </c>
      <c r="H770" s="21">
        <f t="shared" si="241"/>
        <v>43312.779553119995</v>
      </c>
      <c r="I770" s="20">
        <f>33.57*1.2203</f>
        <v>40.965471000000001</v>
      </c>
      <c r="J770" s="21">
        <f t="shared" si="242"/>
        <v>1158.0938651700001</v>
      </c>
      <c r="K770" s="20">
        <f t="shared" si="243"/>
        <v>1573.0765269999999</v>
      </c>
      <c r="L770" s="22">
        <f t="shared" si="244"/>
        <v>44470.873418290001</v>
      </c>
    </row>
    <row r="771" spans="1:15" ht="16.5">
      <c r="A771" s="48" t="s">
        <v>201</v>
      </c>
      <c r="B771" s="23" t="s">
        <v>21</v>
      </c>
      <c r="C771" s="16" t="s">
        <v>194</v>
      </c>
      <c r="D771" s="17" t="s">
        <v>195</v>
      </c>
      <c r="E771" s="18" t="s">
        <v>24</v>
      </c>
      <c r="F771" s="19">
        <v>1</v>
      </c>
      <c r="G771" s="20">
        <f>41.974*1.2203</f>
        <v>51.220872199999995</v>
      </c>
      <c r="H771" s="21">
        <f t="shared" si="241"/>
        <v>51.220872199999995</v>
      </c>
      <c r="I771" s="20">
        <f>1.29*1.2203</f>
        <v>1.574187</v>
      </c>
      <c r="J771" s="21">
        <f t="shared" si="242"/>
        <v>1.574187</v>
      </c>
      <c r="K771" s="20">
        <f t="shared" si="243"/>
        <v>52.795059199999997</v>
      </c>
      <c r="L771" s="22">
        <f t="shared" si="244"/>
        <v>52.795059199999997</v>
      </c>
    </row>
    <row r="772" spans="1:15" ht="34.5" customHeight="1">
      <c r="A772" s="49" t="s">
        <v>219</v>
      </c>
      <c r="B772" s="68" t="s">
        <v>21</v>
      </c>
      <c r="C772" s="16" t="s">
        <v>320</v>
      </c>
      <c r="D772" s="17" t="s">
        <v>321</v>
      </c>
      <c r="E772" s="18" t="s">
        <v>24</v>
      </c>
      <c r="F772" s="19">
        <v>15</v>
      </c>
      <c r="G772" s="20">
        <f>0*1.2203</f>
        <v>0</v>
      </c>
      <c r="H772" s="21">
        <f t="shared" si="241"/>
        <v>0</v>
      </c>
      <c r="I772" s="20">
        <f>185.1*1.2203</f>
        <v>225.87752999999998</v>
      </c>
      <c r="J772" s="21">
        <f t="shared" si="242"/>
        <v>3388.1629499999999</v>
      </c>
      <c r="K772" s="20">
        <f t="shared" si="243"/>
        <v>225.87752999999998</v>
      </c>
      <c r="L772" s="22">
        <f t="shared" si="244"/>
        <v>3388.1629499999999</v>
      </c>
    </row>
    <row r="773" spans="1:15" ht="17.25" thickBot="1">
      <c r="A773" s="43"/>
      <c r="B773" s="44"/>
      <c r="C773" s="44"/>
      <c r="D773" s="45"/>
      <c r="E773" s="45"/>
      <c r="F773" s="46"/>
      <c r="G773" s="47"/>
      <c r="H773" s="47"/>
      <c r="I773" s="47"/>
      <c r="J773" s="47"/>
      <c r="K773" s="47"/>
      <c r="L773" s="47"/>
    </row>
    <row r="774" spans="1:15" ht="18">
      <c r="A774" s="197" t="s">
        <v>171</v>
      </c>
      <c r="B774" s="197"/>
      <c r="C774" s="197"/>
      <c r="D774" s="197"/>
      <c r="E774" s="197"/>
      <c r="F774" s="197"/>
      <c r="G774" s="188">
        <f>ROUND(H715+H726+H764,2)</f>
        <v>156293.73000000001</v>
      </c>
      <c r="H774" s="188"/>
      <c r="I774" s="188">
        <f>ROUND(J715+J726+J764,2)</f>
        <v>30809.83</v>
      </c>
      <c r="J774" s="188"/>
      <c r="K774" s="198">
        <f>SUM(L715+L726+L764)</f>
        <v>187103.56068936764</v>
      </c>
      <c r="L774" s="198"/>
      <c r="M774" s="168">
        <f>I774+G774</f>
        <v>187103.56</v>
      </c>
    </row>
    <row r="775" spans="1:15">
      <c r="A775" s="200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2"/>
      <c r="M775" s="167">
        <f>M774-K774</f>
        <v>-6.8936764728277922E-4</v>
      </c>
    </row>
    <row r="776" spans="1:15" ht="15.75">
      <c r="A776" s="203" t="s">
        <v>312</v>
      </c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203"/>
    </row>
    <row r="777" spans="1:15" ht="16.5">
      <c r="A777" s="29" t="s">
        <v>13</v>
      </c>
      <c r="B777" s="29"/>
      <c r="C777" s="29"/>
      <c r="D777" s="29" t="s">
        <v>14</v>
      </c>
      <c r="E777" s="29"/>
      <c r="F777" s="29"/>
      <c r="G777" s="29"/>
      <c r="H777" s="32">
        <f>H778</f>
        <v>10003.550023808</v>
      </c>
      <c r="I777" s="29"/>
      <c r="J777" s="32">
        <f>J778</f>
        <v>2987.238778726</v>
      </c>
      <c r="K777" s="29"/>
      <c r="L777" s="32">
        <f>L778</f>
        <v>12990.788802534</v>
      </c>
    </row>
    <row r="778" spans="1:15" ht="15" customHeight="1">
      <c r="A778" s="34" t="s">
        <v>15</v>
      </c>
      <c r="B778" s="35"/>
      <c r="C778" s="35"/>
      <c r="D778" s="36" t="s">
        <v>173</v>
      </c>
      <c r="E778" s="35"/>
      <c r="F778" s="37"/>
      <c r="G778" s="38"/>
      <c r="H778" s="39">
        <f>SUM(H779:H789)</f>
        <v>10003.550023808</v>
      </c>
      <c r="I778" s="38"/>
      <c r="J778" s="39">
        <f>SUM(J779:J789)</f>
        <v>2987.238778726</v>
      </c>
      <c r="K778" s="39"/>
      <c r="L778" s="40">
        <f>SUM(L779:L789)</f>
        <v>12990.788802534</v>
      </c>
    </row>
    <row r="779" spans="1:15" ht="15" customHeight="1">
      <c r="A779" s="154" t="s">
        <v>174</v>
      </c>
      <c r="B779" s="68" t="s">
        <v>16</v>
      </c>
      <c r="C779" s="16" t="s">
        <v>17</v>
      </c>
      <c r="D779" s="17" t="s">
        <v>18</v>
      </c>
      <c r="E779" s="18" t="s">
        <v>19</v>
      </c>
      <c r="F779" s="19">
        <v>6</v>
      </c>
      <c r="G779" s="20">
        <f>(VLOOKUP(C779,Planilha7!A33:F4133,4,0)*1.2203)</f>
        <v>691.81247599999995</v>
      </c>
      <c r="H779" s="21">
        <f>F779*G779</f>
        <v>4150.8748559999995</v>
      </c>
      <c r="I779" s="20">
        <f>(VLOOKUP(C779,Planilha7!A133:F4233,5,0)*1.2203)</f>
        <v>93.853272999999987</v>
      </c>
      <c r="J779" s="21">
        <f>F779*I779</f>
        <v>563.1196379999999</v>
      </c>
      <c r="K779" s="20">
        <f>G779+I779</f>
        <v>785.66574899999989</v>
      </c>
      <c r="L779" s="51">
        <f>F779*K779</f>
        <v>4713.9944939999996</v>
      </c>
    </row>
    <row r="780" spans="1:15" ht="16.5">
      <c r="A780" s="154" t="s">
        <v>175</v>
      </c>
      <c r="B780" s="68" t="s">
        <v>21</v>
      </c>
      <c r="C780" s="16" t="s">
        <v>22</v>
      </c>
      <c r="D780" s="17" t="s">
        <v>23</v>
      </c>
      <c r="E780" s="18" t="s">
        <v>24</v>
      </c>
      <c r="F780" s="19">
        <v>1</v>
      </c>
      <c r="G780" s="20">
        <f>1515.5*1.2203</f>
        <v>1849.36465</v>
      </c>
      <c r="H780" s="21">
        <f t="shared" ref="H780:H789" si="245">F780*G780</f>
        <v>1849.36465</v>
      </c>
      <c r="I780" s="20">
        <f>394.785*1.2203</f>
        <v>481.75613550000003</v>
      </c>
      <c r="J780" s="21">
        <f t="shared" ref="J780:J789" si="246">F780*I780</f>
        <v>481.75613550000003</v>
      </c>
      <c r="K780" s="20">
        <f t="shared" ref="K780:K789" si="247">G780+I780</f>
        <v>2331.1207855000002</v>
      </c>
      <c r="L780" s="51">
        <f t="shared" ref="L780:L789" si="248">F780*K780</f>
        <v>2331.1207855000002</v>
      </c>
    </row>
    <row r="781" spans="1:15" ht="16.5">
      <c r="A781" s="154" t="s">
        <v>176</v>
      </c>
      <c r="B781" s="68" t="s">
        <v>21</v>
      </c>
      <c r="C781" s="16" t="s">
        <v>26</v>
      </c>
      <c r="D781" s="17" t="s">
        <v>27</v>
      </c>
      <c r="E781" s="18" t="s">
        <v>24</v>
      </c>
      <c r="F781" s="19">
        <v>1</v>
      </c>
      <c r="G781" s="20">
        <f>1786.77*1.2203</f>
        <v>2180.3954309999999</v>
      </c>
      <c r="H781" s="21">
        <f t="shared" si="245"/>
        <v>2180.3954309999999</v>
      </c>
      <c r="I781" s="20">
        <f>291.06*1.2203</f>
        <v>355.18051800000001</v>
      </c>
      <c r="J781" s="21">
        <f t="shared" si="246"/>
        <v>355.18051800000001</v>
      </c>
      <c r="K781" s="20">
        <f t="shared" si="247"/>
        <v>2535.575949</v>
      </c>
      <c r="L781" s="51">
        <f t="shared" si="248"/>
        <v>2535.575949</v>
      </c>
      <c r="N781" s="153"/>
    </row>
    <row r="782" spans="1:15" ht="16.5">
      <c r="A782" s="154" t="s">
        <v>177</v>
      </c>
      <c r="B782" s="68" t="s">
        <v>16</v>
      </c>
      <c r="C782" s="16" t="s">
        <v>29</v>
      </c>
      <c r="D782" s="17" t="s">
        <v>30</v>
      </c>
      <c r="E782" s="18" t="s">
        <v>31</v>
      </c>
      <c r="F782" s="19">
        <v>12.276</v>
      </c>
      <c r="G782" s="20">
        <f>(VLOOKUP(C782,Planilha7!A36:F4136,4,0)*1.2203)</f>
        <v>128.87588299999999</v>
      </c>
      <c r="H782" s="21">
        <f t="shared" si="245"/>
        <v>1582.0803397079999</v>
      </c>
      <c r="I782" s="20">
        <f>(VLOOKUP(C782,Planilha7!A136:F4236,5,0)*1.2203)</f>
        <v>18.450935999999999</v>
      </c>
      <c r="J782" s="21">
        <f t="shared" si="246"/>
        <v>226.50369033599998</v>
      </c>
      <c r="K782" s="20">
        <f t="shared" si="247"/>
        <v>147.326819</v>
      </c>
      <c r="L782" s="51">
        <f t="shared" si="248"/>
        <v>1808.584030044</v>
      </c>
      <c r="M782" s="57"/>
      <c r="N782" s="57"/>
      <c r="O782" s="57"/>
    </row>
    <row r="783" spans="1:15" ht="33">
      <c r="A783" s="154" t="s">
        <v>180</v>
      </c>
      <c r="B783" s="68" t="s">
        <v>16</v>
      </c>
      <c r="C783" s="16" t="s">
        <v>33</v>
      </c>
      <c r="D783" s="17" t="s">
        <v>34</v>
      </c>
      <c r="E783" s="18" t="s">
        <v>31</v>
      </c>
      <c r="F783" s="19">
        <v>3.2</v>
      </c>
      <c r="G783" s="20">
        <f>(VLOOKUP(C783,Planilha7!A37:F4137,4,0)*1.2203)</f>
        <v>5.0032299999999994</v>
      </c>
      <c r="H783" s="21">
        <f t="shared" si="245"/>
        <v>16.010335999999999</v>
      </c>
      <c r="I783" s="20">
        <f>(VLOOKUP(C783,Planilha7!A137:F4237,5,0)*1.2203)</f>
        <v>2.8188930000000001</v>
      </c>
      <c r="J783" s="21">
        <f t="shared" si="246"/>
        <v>9.0204576000000003</v>
      </c>
      <c r="K783" s="20">
        <f t="shared" si="247"/>
        <v>7.8221229999999995</v>
      </c>
      <c r="L783" s="51">
        <f t="shared" si="248"/>
        <v>25.030793599999999</v>
      </c>
      <c r="M783" s="58"/>
      <c r="N783" s="58"/>
      <c r="O783" s="62"/>
    </row>
    <row r="784" spans="1:15" ht="33">
      <c r="A784" s="154" t="s">
        <v>181</v>
      </c>
      <c r="B784" s="68" t="s">
        <v>16</v>
      </c>
      <c r="C784" s="16" t="s">
        <v>36</v>
      </c>
      <c r="D784" s="17" t="s">
        <v>37</v>
      </c>
      <c r="E784" s="18" t="s">
        <v>24</v>
      </c>
      <c r="F784" s="19">
        <v>1</v>
      </c>
      <c r="G784" s="20">
        <f>(VLOOKUP(C784,Planilha7!A38:F4138,4,0)*1.2203)</f>
        <v>105.29968700000001</v>
      </c>
      <c r="H784" s="21">
        <f t="shared" si="245"/>
        <v>105.29968700000001</v>
      </c>
      <c r="I784" s="20">
        <f>(VLOOKUP(C784,Planilha7!A138:F4238,5,0)*1.2203)</f>
        <v>23.063669999999998</v>
      </c>
      <c r="J784" s="21">
        <f t="shared" si="246"/>
        <v>23.063669999999998</v>
      </c>
      <c r="K784" s="20">
        <f t="shared" si="247"/>
        <v>128.36335700000001</v>
      </c>
      <c r="L784" s="51">
        <f t="shared" si="248"/>
        <v>128.36335700000001</v>
      </c>
      <c r="M784" s="170"/>
      <c r="N784" s="170"/>
      <c r="O784" s="170"/>
    </row>
    <row r="785" spans="1:15" ht="16.5">
      <c r="A785" s="154" t="s">
        <v>184</v>
      </c>
      <c r="B785" s="68" t="s">
        <v>16</v>
      </c>
      <c r="C785" s="16" t="s">
        <v>39</v>
      </c>
      <c r="D785" s="17" t="s">
        <v>40</v>
      </c>
      <c r="E785" s="18" t="s">
        <v>19</v>
      </c>
      <c r="F785" s="19">
        <v>9.4499999999999993</v>
      </c>
      <c r="G785" s="20">
        <f>(VLOOKUP(C785,Planilha7!A39:F4139,4,0)*1.2203)</f>
        <v>0</v>
      </c>
      <c r="H785" s="21">
        <f t="shared" si="245"/>
        <v>0</v>
      </c>
      <c r="I785" s="20">
        <f>(VLOOKUP(C785,Planilha7!A139:F4239,5,0)*1.2203)</f>
        <v>31.703393999999999</v>
      </c>
      <c r="J785" s="21">
        <f t="shared" si="246"/>
        <v>299.59707329999998</v>
      </c>
      <c r="K785" s="20">
        <f t="shared" si="247"/>
        <v>31.703393999999999</v>
      </c>
      <c r="L785" s="51">
        <f t="shared" si="248"/>
        <v>299.59707329999998</v>
      </c>
      <c r="M785" s="171"/>
      <c r="N785" s="171"/>
      <c r="O785" s="171"/>
    </row>
    <row r="786" spans="1:15" ht="16.5">
      <c r="A786" s="154" t="s">
        <v>223</v>
      </c>
      <c r="B786" s="68" t="s">
        <v>16</v>
      </c>
      <c r="C786" s="16" t="s">
        <v>203</v>
      </c>
      <c r="D786" s="17" t="s">
        <v>204</v>
      </c>
      <c r="E786" s="18" t="s">
        <v>19</v>
      </c>
      <c r="F786" s="19">
        <v>1.5</v>
      </c>
      <c r="G786" s="20">
        <f>(VLOOKUP(C786,Planilha7!A40:F4140,4,0)*1.2203)</f>
        <v>49.251307999999995</v>
      </c>
      <c r="H786" s="21">
        <f t="shared" si="245"/>
        <v>73.876961999999992</v>
      </c>
      <c r="I786" s="20">
        <f>(VLOOKUP(C786,Planilha7!A140:F4240,5,0)*1.2203)</f>
        <v>36.011052999999997</v>
      </c>
      <c r="J786" s="21">
        <f t="shared" si="246"/>
        <v>54.016579499999992</v>
      </c>
      <c r="K786" s="20">
        <f t="shared" si="247"/>
        <v>85.262360999999999</v>
      </c>
      <c r="L786" s="51">
        <f t="shared" si="248"/>
        <v>127.8935415</v>
      </c>
      <c r="M786" s="172"/>
      <c r="N786" s="172"/>
      <c r="O786" s="172"/>
    </row>
    <row r="787" spans="1:15" ht="16.5">
      <c r="A787" s="154" t="s">
        <v>224</v>
      </c>
      <c r="B787" s="68" t="s">
        <v>16</v>
      </c>
      <c r="C787" s="16" t="s">
        <v>46</v>
      </c>
      <c r="D787" s="17" t="s">
        <v>47</v>
      </c>
      <c r="E787" s="18" t="s">
        <v>44</v>
      </c>
      <c r="F787" s="19">
        <v>14.3592</v>
      </c>
      <c r="G787" s="20">
        <f>(VLOOKUP(C787,Planilha7!A41:F4141,4,0)*1.2203)</f>
        <v>0</v>
      </c>
      <c r="H787" s="21">
        <f t="shared" si="245"/>
        <v>0</v>
      </c>
      <c r="I787" s="20">
        <f>(VLOOKUP(C787,Planilha7!A141:F4241,5,0)*1.2203)</f>
        <v>61.320074999999996</v>
      </c>
      <c r="J787" s="21">
        <f t="shared" si="246"/>
        <v>880.50722093999991</v>
      </c>
      <c r="K787" s="20">
        <f t="shared" si="247"/>
        <v>61.320074999999996</v>
      </c>
      <c r="L787" s="51">
        <f t="shared" si="248"/>
        <v>880.50722093999991</v>
      </c>
      <c r="M787" s="173"/>
      <c r="N787" s="173"/>
      <c r="O787" s="173"/>
    </row>
    <row r="788" spans="1:15" ht="16.5">
      <c r="A788" s="154" t="s">
        <v>225</v>
      </c>
      <c r="B788" s="68" t="s">
        <v>16</v>
      </c>
      <c r="C788" s="16" t="s">
        <v>182</v>
      </c>
      <c r="D788" s="17" t="s">
        <v>183</v>
      </c>
      <c r="E788" s="18" t="s">
        <v>44</v>
      </c>
      <c r="F788" s="19">
        <v>0.4</v>
      </c>
      <c r="G788" s="20">
        <f>(VLOOKUP(C788,Planilha7!A42:F4142,4,0)*1.2203)</f>
        <v>0</v>
      </c>
      <c r="H788" s="21">
        <f t="shared" si="245"/>
        <v>0</v>
      </c>
      <c r="I788" s="20">
        <f>(VLOOKUP(C788,Planilha7!A142:F4242,5,0)*1.2203)</f>
        <v>224.84027499999999</v>
      </c>
      <c r="J788" s="21">
        <f t="shared" si="246"/>
        <v>89.936109999999999</v>
      </c>
      <c r="K788" s="20">
        <f t="shared" si="247"/>
        <v>224.84027499999999</v>
      </c>
      <c r="L788" s="51">
        <f t="shared" si="248"/>
        <v>89.936109999999999</v>
      </c>
    </row>
    <row r="789" spans="1:15" ht="33">
      <c r="A789" s="154" t="s">
        <v>313</v>
      </c>
      <c r="B789" s="68" t="s">
        <v>16</v>
      </c>
      <c r="C789" s="16" t="s">
        <v>49</v>
      </c>
      <c r="D789" s="17" t="s">
        <v>50</v>
      </c>
      <c r="E789" s="18" t="s">
        <v>44</v>
      </c>
      <c r="F789" s="19">
        <v>0.37</v>
      </c>
      <c r="G789" s="20">
        <f>(VLOOKUP(C789,Planilha7!A43:F4143,4,0)*1.2203)</f>
        <v>123.37232999999999</v>
      </c>
      <c r="H789" s="21">
        <f t="shared" si="245"/>
        <v>45.647762099999994</v>
      </c>
      <c r="I789" s="20">
        <f>(VLOOKUP(C789,Planilha7!A143:F4243,5,0)*1.2203)</f>
        <v>12.264015000000001</v>
      </c>
      <c r="J789" s="21">
        <f t="shared" si="246"/>
        <v>4.53768555</v>
      </c>
      <c r="K789" s="20">
        <f t="shared" si="247"/>
        <v>135.63634500000001</v>
      </c>
      <c r="L789" s="51">
        <f t="shared" si="248"/>
        <v>50.18544765</v>
      </c>
    </row>
    <row r="790" spans="1:15" ht="16.5">
      <c r="A790" s="155"/>
      <c r="B790" s="156"/>
      <c r="C790" s="156"/>
      <c r="D790" s="157"/>
      <c r="E790" s="157"/>
      <c r="F790" s="157"/>
      <c r="G790" s="157"/>
      <c r="H790" s="157"/>
      <c r="I790" s="157"/>
      <c r="J790" s="157"/>
      <c r="K790" s="157"/>
      <c r="L790" s="157"/>
    </row>
    <row r="791" spans="1:15" ht="16.5">
      <c r="A791" s="29" t="s">
        <v>51</v>
      </c>
      <c r="B791" s="29"/>
      <c r="C791" s="29"/>
      <c r="D791" s="29" t="s">
        <v>52</v>
      </c>
      <c r="E791" s="29"/>
      <c r="F791" s="29"/>
      <c r="G791" s="29"/>
      <c r="H791" s="32">
        <f>ROUND(H792+H805+H822,2)</f>
        <v>75758.62</v>
      </c>
      <c r="I791" s="29"/>
      <c r="J791" s="32">
        <f>ROUND(J792+J805+J822,2)</f>
        <v>28879</v>
      </c>
      <c r="K791" s="29"/>
      <c r="L791" s="32">
        <f>ROUND(L792+L805+L822,2)</f>
        <v>104637.62</v>
      </c>
    </row>
    <row r="792" spans="1:15" ht="16.5">
      <c r="A792" s="34" t="s">
        <v>53</v>
      </c>
      <c r="B792" s="35"/>
      <c r="C792" s="35"/>
      <c r="D792" s="36" t="s">
        <v>54</v>
      </c>
      <c r="E792" s="35"/>
      <c r="F792" s="37"/>
      <c r="G792" s="38"/>
      <c r="H792" s="39">
        <f>SUM(H793:H803)</f>
        <v>51832.904949949327</v>
      </c>
      <c r="I792" s="38"/>
      <c r="J792" s="39">
        <f>SUM(J793:J803)</f>
        <v>18672.131713684561</v>
      </c>
      <c r="K792" s="39"/>
      <c r="L792" s="40">
        <f>SUM(L793:L803)</f>
        <v>70505.036663633873</v>
      </c>
    </row>
    <row r="793" spans="1:15" ht="16.5">
      <c r="A793" s="154" t="s">
        <v>55</v>
      </c>
      <c r="B793" s="68" t="s">
        <v>16</v>
      </c>
      <c r="C793" s="16" t="s">
        <v>56</v>
      </c>
      <c r="D793" s="17" t="s">
        <v>57</v>
      </c>
      <c r="E793" s="18" t="s">
        <v>24</v>
      </c>
      <c r="F793" s="19">
        <v>1</v>
      </c>
      <c r="G793" s="20">
        <f>(VLOOKUP(C793,Planilha7!A33:F4133,4,0)*1.2203)</f>
        <v>492.36664400000001</v>
      </c>
      <c r="H793" s="21">
        <f>F793*G793</f>
        <v>492.36664400000001</v>
      </c>
      <c r="I793" s="20">
        <f>(VLOOKUP(C793,Planilha7!A133:F4233,5,0)*1.2203)</f>
        <v>23.063669999999998</v>
      </c>
      <c r="J793" s="21">
        <f>F793*I793</f>
        <v>23.063669999999998</v>
      </c>
      <c r="K793" s="20">
        <f>G793+I793</f>
        <v>515.43031399999995</v>
      </c>
      <c r="L793" s="51">
        <f>F793*K793</f>
        <v>515.43031399999995</v>
      </c>
    </row>
    <row r="794" spans="1:15" ht="16.5">
      <c r="A794" s="154" t="s">
        <v>58</v>
      </c>
      <c r="B794" s="68" t="s">
        <v>16</v>
      </c>
      <c r="C794" s="16" t="s">
        <v>62</v>
      </c>
      <c r="D794" s="17" t="s">
        <v>63</v>
      </c>
      <c r="E794" s="18" t="s">
        <v>24</v>
      </c>
      <c r="F794" s="19">
        <v>1</v>
      </c>
      <c r="G794" s="20">
        <f>(VLOOKUP(C794,Planilha7!A34:F4134,4,0)*1.2203)</f>
        <v>606.03758899999991</v>
      </c>
      <c r="H794" s="21">
        <f t="shared" ref="H794:H803" si="249">F794*G794</f>
        <v>606.03758899999991</v>
      </c>
      <c r="I794" s="20">
        <f>(VLOOKUP(C794,Planilha7!A134:F4234,5,0)*1.2203)</f>
        <v>102.480794</v>
      </c>
      <c r="J794" s="21">
        <f t="shared" ref="J794:J803" si="250">F794*I794</f>
        <v>102.480794</v>
      </c>
      <c r="K794" s="20">
        <f t="shared" ref="K794:K803" si="251">G794+I794</f>
        <v>708.51838299999986</v>
      </c>
      <c r="L794" s="51">
        <f t="shared" ref="L794:L803" si="252">F794*K794</f>
        <v>708.51838299999986</v>
      </c>
    </row>
    <row r="795" spans="1:15" ht="33">
      <c r="A795" s="154" t="s">
        <v>61</v>
      </c>
      <c r="B795" s="68" t="s">
        <v>16</v>
      </c>
      <c r="C795" s="16" t="s">
        <v>65</v>
      </c>
      <c r="D795" s="17" t="s">
        <v>66</v>
      </c>
      <c r="E795" s="18" t="s">
        <v>24</v>
      </c>
      <c r="F795" s="19">
        <v>1</v>
      </c>
      <c r="G795" s="20">
        <f>(VLOOKUP(C795,Planilha7!A35:F4135,4,0)*1.2203)</f>
        <v>565.04771200000005</v>
      </c>
      <c r="H795" s="21">
        <f t="shared" si="249"/>
        <v>565.04771200000005</v>
      </c>
      <c r="I795" s="20">
        <f>(VLOOKUP(C795,Planilha7!A135:F4235,5,0)*1.2203)</f>
        <v>61.600743999999992</v>
      </c>
      <c r="J795" s="21">
        <f t="shared" si="250"/>
        <v>61.600743999999992</v>
      </c>
      <c r="K795" s="20">
        <f t="shared" si="251"/>
        <v>626.64845600000001</v>
      </c>
      <c r="L795" s="51">
        <f t="shared" si="252"/>
        <v>626.64845600000001</v>
      </c>
    </row>
    <row r="796" spans="1:15" ht="16.5">
      <c r="A796" s="154" t="s">
        <v>64</v>
      </c>
      <c r="B796" s="68" t="s">
        <v>16</v>
      </c>
      <c r="C796" s="16" t="s">
        <v>59</v>
      </c>
      <c r="D796" s="17" t="s">
        <v>60</v>
      </c>
      <c r="E796" s="18" t="s">
        <v>24</v>
      </c>
      <c r="F796" s="19">
        <v>1</v>
      </c>
      <c r="G796" s="20">
        <f>(VLOOKUP(C796,Planilha7!A36:F4136,4,0)*1.2203)</f>
        <v>522.53246000000001</v>
      </c>
      <c r="H796" s="21">
        <f t="shared" si="249"/>
        <v>522.53246000000001</v>
      </c>
      <c r="I796" s="20">
        <f>(VLOOKUP(C796,Planilha7!A136:F4236,5,0)*1.2203)</f>
        <v>23.063669999999998</v>
      </c>
      <c r="J796" s="21">
        <f t="shared" si="250"/>
        <v>23.063669999999998</v>
      </c>
      <c r="K796" s="20">
        <f t="shared" si="251"/>
        <v>545.59613000000002</v>
      </c>
      <c r="L796" s="51">
        <f t="shared" si="252"/>
        <v>545.59613000000002</v>
      </c>
    </row>
    <row r="797" spans="1:15" ht="16.5">
      <c r="A797" s="154" t="s">
        <v>67</v>
      </c>
      <c r="B797" s="68" t="s">
        <v>16</v>
      </c>
      <c r="C797" s="16" t="s">
        <v>68</v>
      </c>
      <c r="D797" s="17" t="s">
        <v>69</v>
      </c>
      <c r="E797" s="18" t="s">
        <v>24</v>
      </c>
      <c r="F797" s="19">
        <v>1</v>
      </c>
      <c r="G797" s="20">
        <f>(VLOOKUP(C797,Planilha7!A37:F4137,4,0)*1.2203)</f>
        <v>395.01110999999997</v>
      </c>
      <c r="H797" s="21">
        <f t="shared" si="249"/>
        <v>395.01110999999997</v>
      </c>
      <c r="I797" s="20">
        <f>(VLOOKUP(C797,Planilha7!A137:F4237,5,0)*1.2203)</f>
        <v>76.866697000000002</v>
      </c>
      <c r="J797" s="21">
        <f t="shared" si="250"/>
        <v>76.866697000000002</v>
      </c>
      <c r="K797" s="20">
        <f t="shared" si="251"/>
        <v>471.87780699999996</v>
      </c>
      <c r="L797" s="51">
        <f t="shared" si="252"/>
        <v>471.87780699999996</v>
      </c>
    </row>
    <row r="798" spans="1:15" ht="16.5">
      <c r="A798" s="154" t="s">
        <v>70</v>
      </c>
      <c r="B798" s="68" t="s">
        <v>16</v>
      </c>
      <c r="C798" s="16" t="s">
        <v>71</v>
      </c>
      <c r="D798" s="17" t="s">
        <v>72</v>
      </c>
      <c r="E798" s="18" t="s">
        <v>31</v>
      </c>
      <c r="F798" s="19">
        <v>5.42</v>
      </c>
      <c r="G798" s="20">
        <f>(VLOOKUP(C798,Planilha7!A38:F4138,4,0)*1.2203)</f>
        <v>269.18597699999998</v>
      </c>
      <c r="H798" s="21">
        <f t="shared" si="249"/>
        <v>1458.9879953399998</v>
      </c>
      <c r="I798" s="20">
        <f>(VLOOKUP(C798,Planilha7!A138:F4238,5,0)*1.2203)</f>
        <v>115.293944</v>
      </c>
      <c r="J798" s="21">
        <f t="shared" si="250"/>
        <v>624.89317647999997</v>
      </c>
      <c r="K798" s="20">
        <f t="shared" si="251"/>
        <v>384.47992099999999</v>
      </c>
      <c r="L798" s="51">
        <f t="shared" si="252"/>
        <v>2083.88117182</v>
      </c>
    </row>
    <row r="799" spans="1:15" ht="16.5">
      <c r="A799" s="154" t="s">
        <v>73</v>
      </c>
      <c r="B799" s="68" t="s">
        <v>16</v>
      </c>
      <c r="C799" s="16" t="s">
        <v>74</v>
      </c>
      <c r="D799" s="17" t="s">
        <v>75</v>
      </c>
      <c r="E799" s="18" t="s">
        <v>31</v>
      </c>
      <c r="F799" s="19">
        <v>143.1</v>
      </c>
      <c r="G799" s="20">
        <f>(VLOOKUP(C799,Planilha7!A39:F4139,4,0)*1.2203)</f>
        <v>235.542306</v>
      </c>
      <c r="H799" s="21">
        <f t="shared" si="249"/>
        <v>33706.1039886</v>
      </c>
      <c r="I799" s="20">
        <f>(VLOOKUP(C799,Planilha7!A139:F4239,5,0)*1.2203)</f>
        <v>102.480794</v>
      </c>
      <c r="J799" s="21">
        <f t="shared" si="250"/>
        <v>14665.001621400001</v>
      </c>
      <c r="K799" s="20">
        <f t="shared" si="251"/>
        <v>338.0231</v>
      </c>
      <c r="L799" s="51">
        <f t="shared" si="252"/>
        <v>48371.105609999999</v>
      </c>
    </row>
    <row r="800" spans="1:15" ht="16.5">
      <c r="A800" s="154" t="s">
        <v>76</v>
      </c>
      <c r="B800" s="68" t="s">
        <v>16</v>
      </c>
      <c r="C800" s="16" t="s">
        <v>77</v>
      </c>
      <c r="D800" s="17" t="s">
        <v>78</v>
      </c>
      <c r="E800" s="18" t="s">
        <v>24</v>
      </c>
      <c r="F800" s="19">
        <v>1</v>
      </c>
      <c r="G800" s="20">
        <f>(VLOOKUP(C800,Planilha7!A40:F4140,4,0)*1.2203)</f>
        <v>6353.3333109999994</v>
      </c>
      <c r="H800" s="21">
        <f t="shared" si="249"/>
        <v>6353.3333109999994</v>
      </c>
      <c r="I800" s="20">
        <f>(VLOOKUP(C800,Planilha7!A140:F4240,5,0)*1.2203)</f>
        <v>286.72168799999997</v>
      </c>
      <c r="J800" s="21">
        <f t="shared" si="250"/>
        <v>286.72168799999997</v>
      </c>
      <c r="K800" s="20">
        <f t="shared" si="251"/>
        <v>6640.054998999999</v>
      </c>
      <c r="L800" s="51">
        <f t="shared" si="252"/>
        <v>6640.054998999999</v>
      </c>
    </row>
    <row r="801" spans="1:12" ht="16.5">
      <c r="A801" s="154" t="s">
        <v>79</v>
      </c>
      <c r="B801" s="68" t="s">
        <v>16</v>
      </c>
      <c r="C801" s="16" t="s">
        <v>80</v>
      </c>
      <c r="D801" s="17" t="s">
        <v>81</v>
      </c>
      <c r="E801" s="18" t="s">
        <v>19</v>
      </c>
      <c r="F801" s="19">
        <v>72.006228800000002</v>
      </c>
      <c r="G801" s="20">
        <f>(VLOOKUP(C801,Planilha7!A41:F4141,4,0)*1.2203)</f>
        <v>18.231282</v>
      </c>
      <c r="H801" s="21">
        <f t="shared" si="249"/>
        <v>1312.7658630093217</v>
      </c>
      <c r="I801" s="20">
        <f>(VLOOKUP(C801,Planilha7!A141:F4241,5,0)*1.2203)</f>
        <v>30.129207000000001</v>
      </c>
      <c r="J801" s="21">
        <f t="shared" si="250"/>
        <v>2169.4905728045619</v>
      </c>
      <c r="K801" s="20">
        <f t="shared" si="251"/>
        <v>48.360489000000001</v>
      </c>
      <c r="L801" s="51">
        <f t="shared" si="252"/>
        <v>3482.2564358138834</v>
      </c>
    </row>
    <row r="802" spans="1:12" ht="16.5">
      <c r="A802" s="154" t="s">
        <v>82</v>
      </c>
      <c r="B802" s="68" t="s">
        <v>16</v>
      </c>
      <c r="C802" s="16" t="s">
        <v>83</v>
      </c>
      <c r="D802" s="17" t="s">
        <v>84</v>
      </c>
      <c r="E802" s="18" t="s">
        <v>24</v>
      </c>
      <c r="F802" s="19">
        <v>2</v>
      </c>
      <c r="G802" s="20">
        <f>(VLOOKUP(C802,Planilha7!A42:F4142,4,0)*1.2203)</f>
        <v>2819.25909</v>
      </c>
      <c r="H802" s="21">
        <f t="shared" si="249"/>
        <v>5638.51818</v>
      </c>
      <c r="I802" s="20">
        <f>(VLOOKUP(C802,Planilha7!A142:F4242,5,0)*1.2203)</f>
        <v>266.45250499999997</v>
      </c>
      <c r="J802" s="21">
        <f t="shared" si="250"/>
        <v>532.90500999999995</v>
      </c>
      <c r="K802" s="20">
        <f t="shared" si="251"/>
        <v>3085.7115949999998</v>
      </c>
      <c r="L802" s="51">
        <f t="shared" si="252"/>
        <v>6171.4231899999995</v>
      </c>
    </row>
    <row r="803" spans="1:12" ht="16.5">
      <c r="A803" s="154" t="s">
        <v>85</v>
      </c>
      <c r="B803" s="68" t="s">
        <v>21</v>
      </c>
      <c r="C803" s="16" t="s">
        <v>86</v>
      </c>
      <c r="D803" s="17" t="s">
        <v>87</v>
      </c>
      <c r="E803" s="18" t="s">
        <v>24</v>
      </c>
      <c r="F803" s="19">
        <v>1</v>
      </c>
      <c r="G803" s="20">
        <f>640.99*1.2203</f>
        <v>782.20009700000003</v>
      </c>
      <c r="H803" s="21">
        <f t="shared" si="249"/>
        <v>782.20009700000003</v>
      </c>
      <c r="I803" s="20">
        <f>86.9*1.2203</f>
        <v>106.04407</v>
      </c>
      <c r="J803" s="21">
        <f t="shared" si="250"/>
        <v>106.04407</v>
      </c>
      <c r="K803" s="20">
        <f t="shared" si="251"/>
        <v>888.24416700000006</v>
      </c>
      <c r="L803" s="51">
        <f t="shared" si="252"/>
        <v>888.24416700000006</v>
      </c>
    </row>
    <row r="804" spans="1:12" ht="16.5">
      <c r="A804" s="155"/>
      <c r="B804" s="156"/>
      <c r="C804" s="156"/>
      <c r="D804" s="157"/>
      <c r="E804" s="157"/>
      <c r="F804" s="157"/>
      <c r="G804" s="157"/>
      <c r="H804" s="157"/>
      <c r="I804" s="157"/>
      <c r="J804" s="157"/>
      <c r="K804" s="157"/>
      <c r="L804" s="157"/>
    </row>
    <row r="805" spans="1:12" ht="16.5">
      <c r="A805" s="34" t="s">
        <v>88</v>
      </c>
      <c r="B805" s="35"/>
      <c r="C805" s="35"/>
      <c r="D805" s="36" t="s">
        <v>89</v>
      </c>
      <c r="E805" s="35"/>
      <c r="F805" s="37"/>
      <c r="G805" s="38"/>
      <c r="H805" s="39">
        <f>SUM(H806:H820)</f>
        <v>19200.562263009997</v>
      </c>
      <c r="I805" s="38"/>
      <c r="J805" s="39">
        <f>SUM(J806:J820)</f>
        <v>9446.4278430299983</v>
      </c>
      <c r="K805" s="39"/>
      <c r="L805" s="40">
        <f>SUM(L806:L820)</f>
        <v>28646.990106039997</v>
      </c>
    </row>
    <row r="806" spans="1:12" ht="16.5">
      <c r="A806" s="154" t="s">
        <v>90</v>
      </c>
      <c r="B806" s="68" t="s">
        <v>16</v>
      </c>
      <c r="C806" s="16" t="s">
        <v>91</v>
      </c>
      <c r="D806" s="17" t="s">
        <v>92</v>
      </c>
      <c r="E806" s="18" t="s">
        <v>24</v>
      </c>
      <c r="F806" s="19">
        <v>3</v>
      </c>
      <c r="G806" s="20">
        <f>(VLOOKUP(C806,Planilha7!A33:F4133,4,0)*1.2203)</f>
        <v>103.61567299999999</v>
      </c>
      <c r="H806" s="21">
        <f>F806*G806</f>
        <v>310.84701899999993</v>
      </c>
      <c r="I806" s="20">
        <f>(VLOOKUP(C806,Planilha7!A133:F4233,5,0)*1.2203)</f>
        <v>15.375779999999999</v>
      </c>
      <c r="J806" s="21">
        <f>F806*I806</f>
        <v>46.127339999999997</v>
      </c>
      <c r="K806" s="20">
        <f>G806+I806</f>
        <v>118.99145299999998</v>
      </c>
      <c r="L806" s="51">
        <f>F806*K806</f>
        <v>356.97435899999994</v>
      </c>
    </row>
    <row r="807" spans="1:12" ht="16.5">
      <c r="A807" s="154" t="s">
        <v>93</v>
      </c>
      <c r="B807" s="68" t="s">
        <v>16</v>
      </c>
      <c r="C807" s="16" t="s">
        <v>94</v>
      </c>
      <c r="D807" s="17" t="s">
        <v>95</v>
      </c>
      <c r="E807" s="18" t="s">
        <v>24</v>
      </c>
      <c r="F807" s="19">
        <v>2</v>
      </c>
      <c r="G807" s="20">
        <f>(VLOOKUP(C807,Planilha7!A34:F4134,4,0)*1.2203)</f>
        <v>91.961807999999991</v>
      </c>
      <c r="H807" s="21">
        <f t="shared" ref="H807:H820" si="253">F807*G807</f>
        <v>183.92361599999998</v>
      </c>
      <c r="I807" s="20">
        <f>(VLOOKUP(C807,Planilha7!A134:F4234,5,0)*1.2203)</f>
        <v>15.375779999999999</v>
      </c>
      <c r="J807" s="21">
        <f t="shared" ref="J807:J820" si="254">F807*I807</f>
        <v>30.751559999999998</v>
      </c>
      <c r="K807" s="20">
        <f t="shared" ref="K807:K820" si="255">G807+I807</f>
        <v>107.33758799999998</v>
      </c>
      <c r="L807" s="51">
        <f t="shared" ref="L807:L820" si="256">F807*K807</f>
        <v>214.67517599999996</v>
      </c>
    </row>
    <row r="808" spans="1:12" ht="16.5">
      <c r="A808" s="154" t="s">
        <v>96</v>
      </c>
      <c r="B808" s="68" t="s">
        <v>16</v>
      </c>
      <c r="C808" s="16" t="s">
        <v>97</v>
      </c>
      <c r="D808" s="17" t="s">
        <v>98</v>
      </c>
      <c r="E808" s="18" t="s">
        <v>24</v>
      </c>
      <c r="F808" s="19">
        <v>2</v>
      </c>
      <c r="G808" s="20">
        <f>(VLOOKUP(C808,Planilha7!A35:F4135,4,0)*1.2203)</f>
        <v>367.85943499999996</v>
      </c>
      <c r="H808" s="21">
        <f t="shared" si="253"/>
        <v>735.71886999999992</v>
      </c>
      <c r="I808" s="20">
        <f>(VLOOKUP(C808,Planilha7!A135:F4235,5,0)*1.2203)</f>
        <v>15.375779999999999</v>
      </c>
      <c r="J808" s="21">
        <f t="shared" si="254"/>
        <v>30.751559999999998</v>
      </c>
      <c r="K808" s="20">
        <f t="shared" si="255"/>
        <v>383.23521499999998</v>
      </c>
      <c r="L808" s="51">
        <f t="shared" si="256"/>
        <v>766.47042999999996</v>
      </c>
    </row>
    <row r="809" spans="1:12" ht="33">
      <c r="A809" s="154" t="s">
        <v>99</v>
      </c>
      <c r="B809" s="68" t="s">
        <v>16</v>
      </c>
      <c r="C809" s="16" t="s">
        <v>100</v>
      </c>
      <c r="D809" s="17" t="s">
        <v>101</v>
      </c>
      <c r="E809" s="18" t="s">
        <v>24</v>
      </c>
      <c r="F809" s="19">
        <v>1</v>
      </c>
      <c r="G809" s="20">
        <f>(VLOOKUP(C809,Planilha7!A36:F4136,4,0)*1.2203)</f>
        <v>926.90327100000002</v>
      </c>
      <c r="H809" s="21">
        <f t="shared" si="253"/>
        <v>926.90327100000002</v>
      </c>
      <c r="I809" s="20">
        <f>(VLOOKUP(C809,Planilha7!A136:F4236,5,0)*1.2203)</f>
        <v>16.413034999999997</v>
      </c>
      <c r="J809" s="21">
        <f t="shared" si="254"/>
        <v>16.413034999999997</v>
      </c>
      <c r="K809" s="20">
        <f t="shared" si="255"/>
        <v>943.31630600000005</v>
      </c>
      <c r="L809" s="51">
        <f t="shared" si="256"/>
        <v>943.31630600000005</v>
      </c>
    </row>
    <row r="810" spans="1:12" ht="33">
      <c r="A810" s="154" t="s">
        <v>102</v>
      </c>
      <c r="B810" s="68" t="s">
        <v>16</v>
      </c>
      <c r="C810" s="16" t="s">
        <v>103</v>
      </c>
      <c r="D810" s="17" t="s">
        <v>104</v>
      </c>
      <c r="E810" s="18" t="s">
        <v>24</v>
      </c>
      <c r="F810" s="19">
        <v>13</v>
      </c>
      <c r="G810" s="20">
        <f>(VLOOKUP(C810,Planilha7!A37:F4137,4,0)*1.2203)</f>
        <v>107.715881</v>
      </c>
      <c r="H810" s="21">
        <f t="shared" si="253"/>
        <v>1400.3064529999999</v>
      </c>
      <c r="I810" s="20">
        <f>(VLOOKUP(C810,Planilha7!A137:F4237,5,0)*1.2203)</f>
        <v>25.626300000000001</v>
      </c>
      <c r="J810" s="21">
        <f t="shared" si="254"/>
        <v>333.14190000000002</v>
      </c>
      <c r="K810" s="20">
        <f t="shared" si="255"/>
        <v>133.34218099999998</v>
      </c>
      <c r="L810" s="51">
        <f t="shared" si="256"/>
        <v>1733.4483529999998</v>
      </c>
    </row>
    <row r="811" spans="1:12" ht="16.5">
      <c r="A811" s="154" t="s">
        <v>105</v>
      </c>
      <c r="B811" s="68" t="s">
        <v>21</v>
      </c>
      <c r="C811" s="16" t="s">
        <v>8534</v>
      </c>
      <c r="D811" s="17" t="s">
        <v>8535</v>
      </c>
      <c r="E811" s="18" t="s">
        <v>24</v>
      </c>
      <c r="F811" s="19">
        <v>1</v>
      </c>
      <c r="G811" s="20">
        <f>1232.17*1.2203</f>
        <v>1503.6170509999999</v>
      </c>
      <c r="H811" s="21">
        <f t="shared" si="253"/>
        <v>1503.6170509999999</v>
      </c>
      <c r="I811" s="20">
        <f>108.6*1.2203</f>
        <v>132.52457999999999</v>
      </c>
      <c r="J811" s="21">
        <f t="shared" si="254"/>
        <v>132.52457999999999</v>
      </c>
      <c r="K811" s="20">
        <f t="shared" si="255"/>
        <v>1636.141631</v>
      </c>
      <c r="L811" s="51">
        <f t="shared" si="256"/>
        <v>1636.141631</v>
      </c>
    </row>
    <row r="812" spans="1:12" ht="16.5">
      <c r="A812" s="154" t="s">
        <v>106</v>
      </c>
      <c r="B812" s="68" t="s">
        <v>16</v>
      </c>
      <c r="C812" s="16" t="s">
        <v>107</v>
      </c>
      <c r="D812" s="17" t="s">
        <v>108</v>
      </c>
      <c r="E812" s="18" t="s">
        <v>31</v>
      </c>
      <c r="F812" s="19">
        <v>65</v>
      </c>
      <c r="G812" s="20">
        <f>(VLOOKUP(C812,Planilha7!A39:F4139,4,0)*1.2203)</f>
        <v>11.629458999999999</v>
      </c>
      <c r="H812" s="21">
        <f t="shared" si="253"/>
        <v>755.91483499999993</v>
      </c>
      <c r="I812" s="20">
        <f>(VLOOKUP(C812,Planilha7!A139:F4239,5,0)*1.2203)</f>
        <v>30.739357000000002</v>
      </c>
      <c r="J812" s="21">
        <f t="shared" si="254"/>
        <v>1998.058205</v>
      </c>
      <c r="K812" s="20">
        <f t="shared" si="255"/>
        <v>42.368816000000002</v>
      </c>
      <c r="L812" s="51">
        <f t="shared" si="256"/>
        <v>2753.9730400000003</v>
      </c>
    </row>
    <row r="813" spans="1:12" ht="16.5">
      <c r="A813" s="154" t="s">
        <v>109</v>
      </c>
      <c r="B813" s="68" t="s">
        <v>16</v>
      </c>
      <c r="C813" s="16" t="s">
        <v>188</v>
      </c>
      <c r="D813" s="17" t="s">
        <v>189</v>
      </c>
      <c r="E813" s="18" t="s">
        <v>112</v>
      </c>
      <c r="F813" s="19">
        <v>39</v>
      </c>
      <c r="G813" s="20">
        <f>(VLOOKUP(C813,Planilha7!A40:F4140,4,0)*1.2203)</f>
        <v>237.06768099999999</v>
      </c>
      <c r="H813" s="21">
        <f t="shared" si="253"/>
        <v>9245.6395589999993</v>
      </c>
      <c r="I813" s="20">
        <f>(VLOOKUP(C813,Planilha7!A140:F4240,5,0)*1.2203)</f>
        <v>25.626300000000001</v>
      </c>
      <c r="J813" s="21">
        <f t="shared" si="254"/>
        <v>999.42570000000001</v>
      </c>
      <c r="K813" s="20">
        <f t="shared" si="255"/>
        <v>262.69398100000001</v>
      </c>
      <c r="L813" s="51">
        <f t="shared" si="256"/>
        <v>10245.065259000001</v>
      </c>
    </row>
    <row r="814" spans="1:12" ht="16.5">
      <c r="A814" s="154" t="s">
        <v>113</v>
      </c>
      <c r="B814" s="68" t="s">
        <v>16</v>
      </c>
      <c r="C814" s="16" t="s">
        <v>114</v>
      </c>
      <c r="D814" s="17" t="s">
        <v>115</v>
      </c>
      <c r="E814" s="18" t="s">
        <v>31</v>
      </c>
      <c r="F814" s="19">
        <v>130</v>
      </c>
      <c r="G814" s="20">
        <f>(VLOOKUP(C814,Planilha7!A41:F4141,4,0)*1.2203)</f>
        <v>3.0995619999999997</v>
      </c>
      <c r="H814" s="21">
        <f t="shared" si="253"/>
        <v>402.94305999999995</v>
      </c>
      <c r="I814" s="20">
        <f>(VLOOKUP(C814,Planilha7!A141:F4241,5,0)*1.2203)</f>
        <v>2.0501039999999997</v>
      </c>
      <c r="J814" s="21">
        <f t="shared" si="254"/>
        <v>266.51351999999997</v>
      </c>
      <c r="K814" s="20">
        <f t="shared" si="255"/>
        <v>5.1496659999999999</v>
      </c>
      <c r="L814" s="51">
        <f t="shared" si="256"/>
        <v>669.45658000000003</v>
      </c>
    </row>
    <row r="815" spans="1:12" ht="16.5">
      <c r="A815" s="154" t="s">
        <v>116</v>
      </c>
      <c r="B815" s="68" t="s">
        <v>16</v>
      </c>
      <c r="C815" s="16" t="s">
        <v>117</v>
      </c>
      <c r="D815" s="17" t="s">
        <v>118</v>
      </c>
      <c r="E815" s="18" t="s">
        <v>112</v>
      </c>
      <c r="F815" s="19">
        <v>13</v>
      </c>
      <c r="G815" s="20">
        <f>(VLOOKUP(C815,Planilha7!A42:F4142,4,0)*1.2203)</f>
        <v>13.716172</v>
      </c>
      <c r="H815" s="21">
        <f t="shared" si="253"/>
        <v>178.310236</v>
      </c>
      <c r="I815" s="20">
        <f>(VLOOKUP(C815,Planilha7!A142:F4242,5,0)*1.2203)</f>
        <v>15.375779999999999</v>
      </c>
      <c r="J815" s="21">
        <f t="shared" si="254"/>
        <v>199.88513999999998</v>
      </c>
      <c r="K815" s="20">
        <f t="shared" si="255"/>
        <v>29.091951999999999</v>
      </c>
      <c r="L815" s="51">
        <f t="shared" si="256"/>
        <v>378.19537600000001</v>
      </c>
    </row>
    <row r="816" spans="1:12" ht="16.5">
      <c r="A816" s="154" t="s">
        <v>119</v>
      </c>
      <c r="B816" s="68" t="s">
        <v>16</v>
      </c>
      <c r="C816" s="16" t="s">
        <v>120</v>
      </c>
      <c r="D816" s="17" t="s">
        <v>121</v>
      </c>
      <c r="E816" s="18" t="s">
        <v>24</v>
      </c>
      <c r="F816" s="19">
        <v>4</v>
      </c>
      <c r="G816" s="20">
        <f>(VLOOKUP(C816,Planilha7!A43:F4143,4,0)*1.2203)</f>
        <v>14.765629999999998</v>
      </c>
      <c r="H816" s="21">
        <f t="shared" si="253"/>
        <v>59.062519999999992</v>
      </c>
      <c r="I816" s="20">
        <f>(VLOOKUP(C816,Planilha7!A143:F4243,5,0)*1.2203)</f>
        <v>10.25052</v>
      </c>
      <c r="J816" s="21">
        <f t="shared" si="254"/>
        <v>41.002079999999999</v>
      </c>
      <c r="K816" s="20">
        <f t="shared" si="255"/>
        <v>25.016149999999996</v>
      </c>
      <c r="L816" s="51">
        <f t="shared" si="256"/>
        <v>100.06459999999998</v>
      </c>
    </row>
    <row r="817" spans="1:12" ht="16.5">
      <c r="A817" s="158" t="s">
        <v>122</v>
      </c>
      <c r="B817" s="68" t="s">
        <v>16</v>
      </c>
      <c r="C817" s="16" t="s">
        <v>123</v>
      </c>
      <c r="D817" s="17" t="s">
        <v>124</v>
      </c>
      <c r="E817" s="18" t="s">
        <v>31</v>
      </c>
      <c r="F817" s="19">
        <v>291.17</v>
      </c>
      <c r="G817" s="20">
        <f>(VLOOKUP(C817,Planilha7!A44:F4144,4,0)*1.2203)</f>
        <v>6.7970709999999999</v>
      </c>
      <c r="H817" s="21">
        <f t="shared" si="253"/>
        <v>1979.1031630700002</v>
      </c>
      <c r="I817" s="20">
        <f>(VLOOKUP(C817,Planilha7!A144:F4244,5,0)*1.2203)</f>
        <v>6.1503119999999996</v>
      </c>
      <c r="J817" s="21">
        <f t="shared" si="254"/>
        <v>1790.78634504</v>
      </c>
      <c r="K817" s="20">
        <f t="shared" si="255"/>
        <v>12.947382999999999</v>
      </c>
      <c r="L817" s="51">
        <f t="shared" si="256"/>
        <v>3769.88950811</v>
      </c>
    </row>
    <row r="818" spans="1:12" ht="16.5">
      <c r="A818" s="154" t="s">
        <v>125</v>
      </c>
      <c r="B818" s="68" t="s">
        <v>16</v>
      </c>
      <c r="C818" s="16" t="s">
        <v>126</v>
      </c>
      <c r="D818" s="17" t="s">
        <v>127</v>
      </c>
      <c r="E818" s="18" t="s">
        <v>31</v>
      </c>
      <c r="F818" s="19">
        <v>28.07</v>
      </c>
      <c r="G818" s="20">
        <f>(VLOOKUP(C818,Planilha7!A45:F4145,4,0)*1.2203)</f>
        <v>12.068766999999999</v>
      </c>
      <c r="H818" s="21">
        <f t="shared" si="253"/>
        <v>338.77028968999997</v>
      </c>
      <c r="I818" s="20">
        <f>(VLOOKUP(C818,Planilha7!A145:F4245,5,0)*1.2203)</f>
        <v>30.739357000000002</v>
      </c>
      <c r="J818" s="21">
        <f t="shared" si="254"/>
        <v>862.85375099000009</v>
      </c>
      <c r="K818" s="20">
        <f t="shared" si="255"/>
        <v>42.808123999999999</v>
      </c>
      <c r="L818" s="51">
        <f t="shared" si="256"/>
        <v>1201.62404068</v>
      </c>
    </row>
    <row r="819" spans="1:12" ht="16.5">
      <c r="A819" s="154" t="s">
        <v>128</v>
      </c>
      <c r="B819" s="68" t="s">
        <v>16</v>
      </c>
      <c r="C819" s="16" t="s">
        <v>129</v>
      </c>
      <c r="D819" s="17" t="s">
        <v>130</v>
      </c>
      <c r="E819" s="18" t="s">
        <v>31</v>
      </c>
      <c r="F819" s="19">
        <v>72.349999999999994</v>
      </c>
      <c r="G819" s="20">
        <f>(VLOOKUP(C819,Planilha7!A46:F4146,4,0)*1.2203)</f>
        <v>14.948675</v>
      </c>
      <c r="H819" s="21">
        <f t="shared" si="253"/>
        <v>1081.5366362499999</v>
      </c>
      <c r="I819" s="20">
        <f>(VLOOKUP(C819,Planilha7!A146:F4246,5,0)*1.2203)</f>
        <v>35.876819999999995</v>
      </c>
      <c r="J819" s="21">
        <f t="shared" si="254"/>
        <v>2595.6879269999995</v>
      </c>
      <c r="K819" s="20">
        <f t="shared" si="255"/>
        <v>50.825494999999997</v>
      </c>
      <c r="L819" s="51">
        <f t="shared" si="256"/>
        <v>3677.2245632499994</v>
      </c>
    </row>
    <row r="820" spans="1:12" ht="16.5">
      <c r="A820" s="154" t="s">
        <v>131</v>
      </c>
      <c r="B820" s="68" t="s">
        <v>16</v>
      </c>
      <c r="C820" s="16" t="s">
        <v>132</v>
      </c>
      <c r="D820" s="17" t="s">
        <v>133</v>
      </c>
      <c r="E820" s="18" t="s">
        <v>112</v>
      </c>
      <c r="F820" s="19">
        <v>4</v>
      </c>
      <c r="G820" s="20">
        <f>(VLOOKUP(C820,Planilha7!A47:F4147,4,0)*1.2203)</f>
        <v>24.491420999999999</v>
      </c>
      <c r="H820" s="21">
        <f t="shared" si="253"/>
        <v>97.965683999999996</v>
      </c>
      <c r="I820" s="20">
        <f>(VLOOKUP(C820,Planilha7!A147:F4247,5,0)*1.2203)</f>
        <v>25.626300000000001</v>
      </c>
      <c r="J820" s="21">
        <f t="shared" si="254"/>
        <v>102.5052</v>
      </c>
      <c r="K820" s="20">
        <f t="shared" si="255"/>
        <v>50.117721000000003</v>
      </c>
      <c r="L820" s="51">
        <f t="shared" si="256"/>
        <v>200.47088400000001</v>
      </c>
    </row>
    <row r="821" spans="1:12" ht="16.5">
      <c r="A821" s="155"/>
      <c r="B821" s="156"/>
      <c r="C821" s="156"/>
      <c r="D821" s="157"/>
      <c r="E821" s="157"/>
      <c r="F821" s="157"/>
      <c r="G821" s="157"/>
      <c r="H821" s="157"/>
      <c r="I821" s="157"/>
      <c r="J821" s="157"/>
      <c r="K821" s="157"/>
      <c r="L821" s="157"/>
    </row>
    <row r="822" spans="1:12" ht="16.5">
      <c r="A822" s="34" t="s">
        <v>134</v>
      </c>
      <c r="B822" s="35"/>
      <c r="C822" s="35"/>
      <c r="D822" s="36" t="s">
        <v>135</v>
      </c>
      <c r="E822" s="35"/>
      <c r="F822" s="37"/>
      <c r="G822" s="38"/>
      <c r="H822" s="39">
        <f>SUM(H823:H826)</f>
        <v>4725.1480359999996</v>
      </c>
      <c r="I822" s="38"/>
      <c r="J822" s="39">
        <f>SUM(J823:J826)</f>
        <v>760.44214799999997</v>
      </c>
      <c r="K822" s="39"/>
      <c r="L822" s="40">
        <f>SUM(L823:L826)</f>
        <v>5485.5901839999997</v>
      </c>
    </row>
    <row r="823" spans="1:12" ht="16.5">
      <c r="A823" s="154" t="s">
        <v>136</v>
      </c>
      <c r="B823" s="68" t="s">
        <v>16</v>
      </c>
      <c r="C823" s="16" t="s">
        <v>137</v>
      </c>
      <c r="D823" s="17" t="s">
        <v>138</v>
      </c>
      <c r="E823" s="18" t="s">
        <v>24</v>
      </c>
      <c r="F823" s="19">
        <v>3</v>
      </c>
      <c r="G823" s="20">
        <f>(VLOOKUP(C823,Planilha7!A33:F4133,4,0)*1.2203)</f>
        <v>261.339448</v>
      </c>
      <c r="H823" s="21">
        <f>F823*G823</f>
        <v>784.01834400000007</v>
      </c>
      <c r="I823" s="20">
        <f>(VLOOKUP(C823,Planilha7!A133:F4233,5,0)*1.2203)</f>
        <v>21.562701000000001</v>
      </c>
      <c r="J823" s="21">
        <f>F823*I823</f>
        <v>64.688102999999998</v>
      </c>
      <c r="K823" s="20">
        <f>G823+I823</f>
        <v>282.90214900000001</v>
      </c>
      <c r="L823" s="51">
        <f>F823*K823</f>
        <v>848.70644700000003</v>
      </c>
    </row>
    <row r="824" spans="1:12" ht="16.5">
      <c r="A824" s="154" t="s">
        <v>139</v>
      </c>
      <c r="B824" s="68" t="s">
        <v>16</v>
      </c>
      <c r="C824" s="16" t="s">
        <v>140</v>
      </c>
      <c r="D824" s="17" t="s">
        <v>141</v>
      </c>
      <c r="E824" s="18" t="s">
        <v>24</v>
      </c>
      <c r="F824" s="19">
        <v>3</v>
      </c>
      <c r="G824" s="20">
        <f>(VLOOKUP(C824,Planilha7!A34:F4134,4,0)*1.2203)</f>
        <v>196.419488</v>
      </c>
      <c r="H824" s="21">
        <f t="shared" ref="H824:H826" si="257">F824*G824</f>
        <v>589.258464</v>
      </c>
      <c r="I824" s="20">
        <f>(VLOOKUP(C824,Planilha7!A134:F4234,5,0)*1.2203)</f>
        <v>21.562701000000001</v>
      </c>
      <c r="J824" s="21">
        <f t="shared" ref="J824:J826" si="258">F824*I824</f>
        <v>64.688102999999998</v>
      </c>
      <c r="K824" s="20">
        <f t="shared" ref="K824:K826" si="259">G824+I824</f>
        <v>217.98218900000001</v>
      </c>
      <c r="L824" s="51">
        <f t="shared" ref="L824:L826" si="260">F824*K824</f>
        <v>653.94656699999996</v>
      </c>
    </row>
    <row r="825" spans="1:12" ht="33">
      <c r="A825" s="158" t="s">
        <v>142</v>
      </c>
      <c r="B825" s="68" t="s">
        <v>16</v>
      </c>
      <c r="C825" s="16" t="s">
        <v>151</v>
      </c>
      <c r="D825" s="17" t="s">
        <v>152</v>
      </c>
      <c r="E825" s="18" t="s">
        <v>24</v>
      </c>
      <c r="F825" s="19">
        <v>30</v>
      </c>
      <c r="G825" s="20">
        <f>(VLOOKUP(C825,Planilha7!A35:F4135,4,0)*1.2203)</f>
        <v>7.4560329999999997</v>
      </c>
      <c r="H825" s="21">
        <f t="shared" si="257"/>
        <v>223.68098999999998</v>
      </c>
      <c r="I825" s="20">
        <f>(VLOOKUP(C825,Planilha7!A135:F4235,5,0)*1.2203)</f>
        <v>6.5774169999999996</v>
      </c>
      <c r="J825" s="21">
        <f t="shared" si="258"/>
        <v>197.32250999999999</v>
      </c>
      <c r="K825" s="20">
        <f t="shared" si="259"/>
        <v>14.033449999999998</v>
      </c>
      <c r="L825" s="51">
        <f t="shared" si="260"/>
        <v>421.00349999999997</v>
      </c>
    </row>
    <row r="826" spans="1:12" ht="33">
      <c r="A826" s="154" t="s">
        <v>146</v>
      </c>
      <c r="B826" s="68" t="s">
        <v>16</v>
      </c>
      <c r="C826" s="16" t="s">
        <v>154</v>
      </c>
      <c r="D826" s="17" t="s">
        <v>155</v>
      </c>
      <c r="E826" s="18" t="s">
        <v>112</v>
      </c>
      <c r="F826" s="19">
        <v>2</v>
      </c>
      <c r="G826" s="20">
        <f>(VLOOKUP(C826,Planilha7!A36:F4136,4,0)*1.2203)</f>
        <v>1564.0951189999998</v>
      </c>
      <c r="H826" s="21">
        <f t="shared" si="257"/>
        <v>3128.1902379999997</v>
      </c>
      <c r="I826" s="20">
        <f>(VLOOKUP(C826,Planilha7!A136:F4236,5,0)*1.2203)</f>
        <v>216.87171599999999</v>
      </c>
      <c r="J826" s="21">
        <f t="shared" si="258"/>
        <v>433.74343199999998</v>
      </c>
      <c r="K826" s="20">
        <f t="shared" si="259"/>
        <v>1780.9668349999997</v>
      </c>
      <c r="L826" s="51">
        <f t="shared" si="260"/>
        <v>3561.9336699999994</v>
      </c>
    </row>
    <row r="827" spans="1:12" ht="16.5">
      <c r="A827" s="155"/>
      <c r="B827" s="156"/>
      <c r="C827" s="156"/>
      <c r="D827" s="157"/>
      <c r="E827" s="157"/>
      <c r="F827" s="157"/>
      <c r="G827" s="157"/>
      <c r="H827" s="157"/>
      <c r="I827" s="157"/>
      <c r="J827" s="157"/>
      <c r="K827" s="157"/>
      <c r="L827" s="157"/>
    </row>
    <row r="828" spans="1:12" ht="16.5">
      <c r="A828" s="29" t="s">
        <v>156</v>
      </c>
      <c r="B828" s="29"/>
      <c r="C828" s="29"/>
      <c r="D828" s="29" t="s">
        <v>157</v>
      </c>
      <c r="E828" s="29"/>
      <c r="F828" s="29"/>
      <c r="G828" s="29"/>
      <c r="H828" s="32">
        <f>SUM(H829:H835)</f>
        <v>5595.5080719439993</v>
      </c>
      <c r="I828" s="29"/>
      <c r="J828" s="32">
        <f>SUM(J829:J835)</f>
        <v>5991.9058535556342</v>
      </c>
      <c r="K828" s="29"/>
      <c r="L828" s="32">
        <f>SUM(L829:L835)</f>
        <v>11587.413925499633</v>
      </c>
    </row>
    <row r="829" spans="1:12" ht="16.5">
      <c r="A829" s="154" t="s">
        <v>314</v>
      </c>
      <c r="B829" s="68" t="s">
        <v>16</v>
      </c>
      <c r="C829" s="16" t="s">
        <v>159</v>
      </c>
      <c r="D829" s="17" t="s">
        <v>160</v>
      </c>
      <c r="E829" s="18" t="s">
        <v>44</v>
      </c>
      <c r="F829" s="19">
        <v>13.169694219326001</v>
      </c>
      <c r="G829" s="20">
        <f>(VLOOKUP(C829,Planilha7!A33:F4133,4,0)*1.2203)</f>
        <v>0</v>
      </c>
      <c r="H829" s="21">
        <f>F829*G829</f>
        <v>0</v>
      </c>
      <c r="I829" s="20">
        <f>(VLOOKUP(C829,Planilha7!A133:F4233,5,0)*1.2203)</f>
        <v>19.073288999999999</v>
      </c>
      <c r="J829" s="21">
        <f>F829*I829</f>
        <v>251.18938388683418</v>
      </c>
      <c r="K829" s="20">
        <f>G829+I829</f>
        <v>19.073288999999999</v>
      </c>
      <c r="L829" s="51">
        <f>F829*K829</f>
        <v>251.18938388683418</v>
      </c>
    </row>
    <row r="830" spans="1:12" ht="16.5">
      <c r="A830" s="154" t="s">
        <v>315</v>
      </c>
      <c r="B830" s="68" t="s">
        <v>16</v>
      </c>
      <c r="C830" s="16" t="s">
        <v>192</v>
      </c>
      <c r="D830" s="17" t="s">
        <v>193</v>
      </c>
      <c r="E830" s="18" t="s">
        <v>44</v>
      </c>
      <c r="F830" s="19">
        <v>1.0992</v>
      </c>
      <c r="G830" s="20">
        <f>(VLOOKUP(C830,Planilha7!A34:F4134,4,0)*1.2203)</f>
        <v>311.969695</v>
      </c>
      <c r="H830" s="21">
        <f t="shared" ref="H830:H835" si="261">F830*G830</f>
        <v>342.91708874400001</v>
      </c>
      <c r="I830" s="20">
        <f>(VLOOKUP(C830,Planilha7!A134:F4234,5,0)*1.2203)</f>
        <v>51.106164</v>
      </c>
      <c r="J830" s="21">
        <f t="shared" ref="J830:J835" si="262">F830*I830</f>
        <v>56.1758954688</v>
      </c>
      <c r="K830" s="20">
        <f t="shared" ref="K830:K835" si="263">G830+I830</f>
        <v>363.07585899999998</v>
      </c>
      <c r="L830" s="51">
        <f t="shared" ref="L830:L835" si="264">F830*K830</f>
        <v>399.09298421279993</v>
      </c>
    </row>
    <row r="831" spans="1:12" ht="16.5">
      <c r="A831" s="154" t="s">
        <v>316</v>
      </c>
      <c r="B831" s="68" t="s">
        <v>16</v>
      </c>
      <c r="C831" s="16" t="s">
        <v>162</v>
      </c>
      <c r="D831" s="17" t="s">
        <v>163</v>
      </c>
      <c r="E831" s="18" t="s">
        <v>19</v>
      </c>
      <c r="F831" s="19">
        <v>4.2</v>
      </c>
      <c r="G831" s="20">
        <f>(VLOOKUP(C831,Planilha7!A35:F4135,4,0)*1.2203)</f>
        <v>1238.4214549999999</v>
      </c>
      <c r="H831" s="21">
        <f t="shared" si="261"/>
        <v>5201.3701110000002</v>
      </c>
      <c r="I831" s="20">
        <f>(VLOOKUP(C831,Planilha7!A135:F4235,5,0)*1.2203)</f>
        <v>86.165382999999991</v>
      </c>
      <c r="J831" s="21">
        <f t="shared" si="262"/>
        <v>361.89460859999997</v>
      </c>
      <c r="K831" s="20">
        <f t="shared" si="263"/>
        <v>1324.5868379999999</v>
      </c>
      <c r="L831" s="51">
        <f t="shared" si="264"/>
        <v>5563.2647195999998</v>
      </c>
    </row>
    <row r="832" spans="1:12" ht="16.5">
      <c r="A832" s="154" t="s">
        <v>317</v>
      </c>
      <c r="B832" s="68" t="s">
        <v>16</v>
      </c>
      <c r="C832" s="16" t="s">
        <v>165</v>
      </c>
      <c r="D832" s="17" t="s">
        <v>166</v>
      </c>
      <c r="E832" s="18" t="s">
        <v>19</v>
      </c>
      <c r="F832" s="19">
        <v>4.2</v>
      </c>
      <c r="G832" s="20">
        <f>(VLOOKUP(C832,Planilha7!A36:F4136,4,0)*1.2203)</f>
        <v>0</v>
      </c>
      <c r="H832" s="21">
        <f t="shared" si="261"/>
        <v>0</v>
      </c>
      <c r="I832" s="20">
        <f>(VLOOKUP(C832,Planilha7!A136:F4236,5,0)*1.2203)</f>
        <v>45.285332999999994</v>
      </c>
      <c r="J832" s="21">
        <f t="shared" si="262"/>
        <v>190.19839859999999</v>
      </c>
      <c r="K832" s="20">
        <f t="shared" si="263"/>
        <v>45.285332999999994</v>
      </c>
      <c r="L832" s="51">
        <f t="shared" si="264"/>
        <v>190.19839859999999</v>
      </c>
    </row>
    <row r="833" spans="1:13" ht="16.5">
      <c r="A833" s="154" t="s">
        <v>318</v>
      </c>
      <c r="B833" s="68" t="s">
        <v>21</v>
      </c>
      <c r="C833" s="16" t="s">
        <v>194</v>
      </c>
      <c r="D833" s="17" t="s">
        <v>195</v>
      </c>
      <c r="E833" s="18" t="s">
        <v>24</v>
      </c>
      <c r="F833" s="19">
        <v>1</v>
      </c>
      <c r="G833" s="20">
        <f>41.974*1.2203</f>
        <v>51.220872199999995</v>
      </c>
      <c r="H833" s="21">
        <f t="shared" si="261"/>
        <v>51.220872199999995</v>
      </c>
      <c r="I833" s="20">
        <f>1.29*1.2203</f>
        <v>1.574187</v>
      </c>
      <c r="J833" s="21">
        <f t="shared" si="262"/>
        <v>1.574187</v>
      </c>
      <c r="K833" s="20">
        <f t="shared" si="263"/>
        <v>52.795059199999997</v>
      </c>
      <c r="L833" s="51">
        <f t="shared" si="264"/>
        <v>52.795059199999997</v>
      </c>
    </row>
    <row r="834" spans="1:13" ht="33">
      <c r="A834" s="154" t="s">
        <v>319</v>
      </c>
      <c r="B834" s="68" t="s">
        <v>21</v>
      </c>
      <c r="C834" s="16" t="s">
        <v>168</v>
      </c>
      <c r="D834" s="17" t="s">
        <v>169</v>
      </c>
      <c r="E834" s="18" t="s">
        <v>24</v>
      </c>
      <c r="F834" s="19">
        <v>1</v>
      </c>
      <c r="G834" s="20">
        <f>0*1.2203</f>
        <v>0</v>
      </c>
      <c r="H834" s="21">
        <f t="shared" si="261"/>
        <v>0</v>
      </c>
      <c r="I834" s="20">
        <f>1428.1*1.2203</f>
        <v>1742.7104299999999</v>
      </c>
      <c r="J834" s="21">
        <f t="shared" si="262"/>
        <v>1742.7104299999999</v>
      </c>
      <c r="K834" s="20">
        <f t="shared" si="263"/>
        <v>1742.7104299999999</v>
      </c>
      <c r="L834" s="51">
        <f t="shared" si="264"/>
        <v>1742.7104299999999</v>
      </c>
    </row>
    <row r="835" spans="1:13" ht="16.5">
      <c r="A835" s="154" t="s">
        <v>201</v>
      </c>
      <c r="B835" s="68" t="s">
        <v>21</v>
      </c>
      <c r="C835" s="16" t="s">
        <v>320</v>
      </c>
      <c r="D835" s="17" t="s">
        <v>321</v>
      </c>
      <c r="E835" s="18" t="s">
        <v>24</v>
      </c>
      <c r="F835" s="19">
        <v>15</v>
      </c>
      <c r="G835" s="20">
        <f>0*1.2203</f>
        <v>0</v>
      </c>
      <c r="H835" s="21">
        <f t="shared" si="261"/>
        <v>0</v>
      </c>
      <c r="I835" s="20">
        <f>185.1*1.2203</f>
        <v>225.87752999999998</v>
      </c>
      <c r="J835" s="21">
        <f t="shared" si="262"/>
        <v>3388.1629499999999</v>
      </c>
      <c r="K835" s="20">
        <f t="shared" si="263"/>
        <v>225.87752999999998</v>
      </c>
      <c r="L835" s="51">
        <f t="shared" si="264"/>
        <v>3388.1629499999999</v>
      </c>
    </row>
    <row r="836" spans="1:13" ht="17.25" thickBot="1">
      <c r="A836" s="159"/>
      <c r="B836" s="160"/>
      <c r="C836" s="160"/>
      <c r="D836" s="161"/>
      <c r="E836" s="161"/>
      <c r="F836" s="162"/>
      <c r="G836" s="163"/>
      <c r="H836" s="163"/>
      <c r="I836" s="163"/>
      <c r="J836" s="163"/>
      <c r="K836" s="163"/>
      <c r="L836" s="163"/>
    </row>
    <row r="837" spans="1:13" ht="18">
      <c r="A837" s="197" t="s">
        <v>171</v>
      </c>
      <c r="B837" s="197"/>
      <c r="C837" s="197"/>
      <c r="D837" s="197"/>
      <c r="E837" s="197"/>
      <c r="F837" s="197"/>
      <c r="G837" s="188">
        <f>ROUND(H777+H791+H828,2)</f>
        <v>91357.68</v>
      </c>
      <c r="H837" s="188"/>
      <c r="I837" s="188">
        <f>ROUND(J777+J791+J828,2)</f>
        <v>37858.14</v>
      </c>
      <c r="J837" s="188"/>
      <c r="K837" s="198">
        <f>SUM(L777,L791+L828)</f>
        <v>129215.82272803361</v>
      </c>
      <c r="L837" s="198"/>
      <c r="M837" s="167">
        <f>I837+G837</f>
        <v>129215.81999999999</v>
      </c>
    </row>
    <row r="838" spans="1:13" ht="15.75" thickBot="1">
      <c r="B838" s="52"/>
      <c r="C838" s="53"/>
      <c r="D838" s="54"/>
      <c r="E838" s="52"/>
      <c r="F838" s="55"/>
      <c r="G838" s="56"/>
      <c r="H838" s="56"/>
      <c r="I838" s="56"/>
      <c r="J838" s="56"/>
      <c r="K838" s="56"/>
      <c r="L838" s="56"/>
      <c r="M838" s="167">
        <f>M837-K837</f>
        <v>-2.7280336216790602E-3</v>
      </c>
    </row>
    <row r="839" spans="1:13" ht="25.5">
      <c r="A839" s="199" t="s">
        <v>322</v>
      </c>
      <c r="B839" s="199"/>
      <c r="C839" s="199"/>
      <c r="D839" s="199"/>
      <c r="E839" s="199"/>
      <c r="F839" s="199"/>
      <c r="G839" s="198">
        <f>SUM(G74,G134,G201,G268,G327,G390,G453,G515,G577,G642,G712,G774,G837)</f>
        <v>1978219.732409002</v>
      </c>
      <c r="H839" s="198"/>
      <c r="I839" s="198">
        <f>SUM(I74,I134,I201,I268,I327,I390,I453,I515,I577,I642,I712,I774,I837)</f>
        <v>740105.73987422895</v>
      </c>
      <c r="J839" s="198"/>
      <c r="K839" s="198">
        <f>SUM(K74,K134,K201,K268,K327,K390,K453,K515,K577,K642,K712,K774,K837)</f>
        <v>2718325.4579981081</v>
      </c>
      <c r="L839" s="198"/>
    </row>
    <row r="842" spans="1:13" ht="16.5">
      <c r="A842" s="193" t="s">
        <v>8537</v>
      </c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</row>
    <row r="843" spans="1:13" ht="16.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</row>
    <row r="844" spans="1:13" ht="16.5">
      <c r="A844" s="170"/>
      <c r="B844" s="170"/>
      <c r="C844" s="170"/>
      <c r="D844" s="171" t="s">
        <v>323</v>
      </c>
      <c r="E844" s="171"/>
      <c r="F844" s="170"/>
      <c r="G844" s="170"/>
      <c r="H844" s="170"/>
      <c r="I844" s="170"/>
      <c r="J844" s="170"/>
      <c r="K844" s="170"/>
      <c r="L844" s="170"/>
    </row>
    <row r="845" spans="1:13">
      <c r="C845" s="171"/>
      <c r="D845" s="172" t="s">
        <v>324</v>
      </c>
      <c r="E845" s="172"/>
      <c r="F845" s="171"/>
      <c r="G845" s="171"/>
      <c r="H845" s="171"/>
      <c r="I845" s="171"/>
      <c r="J845" s="171"/>
      <c r="K845" s="171"/>
      <c r="L845" s="171"/>
    </row>
    <row r="846" spans="1:13">
      <c r="C846" s="172"/>
      <c r="D846" s="173" t="s">
        <v>325</v>
      </c>
      <c r="E846" s="173"/>
      <c r="F846" s="172"/>
      <c r="G846" s="172"/>
      <c r="H846" s="172"/>
      <c r="I846" s="172"/>
      <c r="J846" s="172"/>
      <c r="K846" s="172"/>
      <c r="L846" s="172"/>
    </row>
    <row r="847" spans="1:13"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</row>
  </sheetData>
  <mergeCells count="59">
    <mergeCell ref="A74:F74"/>
    <mergeCell ref="A1:L10"/>
    <mergeCell ref="A11:L11"/>
    <mergeCell ref="A12:L12"/>
    <mergeCell ref="A13:L13"/>
    <mergeCell ref="A14:D14"/>
    <mergeCell ref="A135:L135"/>
    <mergeCell ref="A136:L136"/>
    <mergeCell ref="A201:F201"/>
    <mergeCell ref="K201:L201"/>
    <mergeCell ref="A75:L75"/>
    <mergeCell ref="A76:L76"/>
    <mergeCell ref="A134:F134"/>
    <mergeCell ref="K134:L134"/>
    <mergeCell ref="A269:L269"/>
    <mergeCell ref="A270:L270"/>
    <mergeCell ref="A327:F327"/>
    <mergeCell ref="K327:L327"/>
    <mergeCell ref="A202:L202"/>
    <mergeCell ref="A203:L203"/>
    <mergeCell ref="A268:F268"/>
    <mergeCell ref="K268:L268"/>
    <mergeCell ref="A391:L391"/>
    <mergeCell ref="A392:L392"/>
    <mergeCell ref="A453:F453"/>
    <mergeCell ref="K453:L453"/>
    <mergeCell ref="A328:L328"/>
    <mergeCell ref="A329:L329"/>
    <mergeCell ref="A390:F390"/>
    <mergeCell ref="K390:L390"/>
    <mergeCell ref="A516:L516"/>
    <mergeCell ref="A517:L517"/>
    <mergeCell ref="A577:F577"/>
    <mergeCell ref="K577:L577"/>
    <mergeCell ref="A454:L454"/>
    <mergeCell ref="A455:L455"/>
    <mergeCell ref="A515:F515"/>
    <mergeCell ref="K515:L515"/>
    <mergeCell ref="A643:L643"/>
    <mergeCell ref="A644:L644"/>
    <mergeCell ref="A712:F712"/>
    <mergeCell ref="K712:L712"/>
    <mergeCell ref="A578:L578"/>
    <mergeCell ref="A579:L579"/>
    <mergeCell ref="A642:F642"/>
    <mergeCell ref="K642:L642"/>
    <mergeCell ref="A775:L775"/>
    <mergeCell ref="A776:L776"/>
    <mergeCell ref="A837:F837"/>
    <mergeCell ref="K837:L837"/>
    <mergeCell ref="A713:L713"/>
    <mergeCell ref="A714:L714"/>
    <mergeCell ref="A774:F774"/>
    <mergeCell ref="K774:L774"/>
    <mergeCell ref="A839:F839"/>
    <mergeCell ref="G839:H839"/>
    <mergeCell ref="I839:J839"/>
    <mergeCell ref="K839:L839"/>
    <mergeCell ref="A842:L842"/>
  </mergeCells>
  <printOptions horizontalCentered="1"/>
  <pageMargins left="0" right="0" top="0.39374999999999999" bottom="0" header="0.51180555555555496" footer="0.51180555555555496"/>
  <pageSetup paperSize="9" scale="41" firstPageNumber="0" orientation="landscape" horizontalDpi="300" verticalDpi="300" r:id="rId1"/>
  <rowBreaks count="1" manualBreakCount="1">
    <brk id="7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11</vt:i4>
      </vt:variant>
    </vt:vector>
  </HeadingPairs>
  <TitlesOfParts>
    <vt:vector size="18" baseType="lpstr">
      <vt:lpstr>MODELO DE PROPOSTA</vt:lpstr>
      <vt:lpstr>Plan Orçamentária</vt:lpstr>
      <vt:lpstr>CRONOGRAMA</vt:lpstr>
      <vt:lpstr>Composição BDI</vt:lpstr>
      <vt:lpstr>Plan1</vt:lpstr>
      <vt:lpstr>Planilha7</vt:lpstr>
      <vt:lpstr>Po</vt:lpstr>
      <vt:lpstr>'MODELO DE PROPOSTA'!_FiltrarBancodeDados</vt:lpstr>
      <vt:lpstr>'Plan Orçamentária'!_FiltrarBancodeDados</vt:lpstr>
      <vt:lpstr>Po!_FiltrarBancodeDados</vt:lpstr>
      <vt:lpstr>'Composição BDI'!Area_de_impressao</vt:lpstr>
      <vt:lpstr>CRONOGRAMA!Area_de_impressao</vt:lpstr>
      <vt:lpstr>'MODELO DE PROPOSTA'!Area_de_impressao</vt:lpstr>
      <vt:lpstr>'Plan Orçamentária'!Area_de_impressao</vt:lpstr>
      <vt:lpstr>Po!Area_de_impressao</vt:lpstr>
      <vt:lpstr>'MODELO DE PROPOSTA'!Titulos_de_impressao</vt:lpstr>
      <vt:lpstr>'Plan Orçamentária'!Titulos_de_impressao</vt:lpstr>
      <vt:lpstr>Po!Titulos_de_impressao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Patricia Azevedo</cp:lastModifiedBy>
  <cp:revision>4</cp:revision>
  <cp:lastPrinted>2022-06-13T13:25:13Z</cp:lastPrinted>
  <dcterms:created xsi:type="dcterms:W3CDTF">2006-09-16T00:00:00Z</dcterms:created>
  <dcterms:modified xsi:type="dcterms:W3CDTF">2022-06-13T16:50:51Z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