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ÃO DESONERADA" sheetId="1" state="visible" r:id="rId2"/>
  </sheets>
  <definedNames>
    <definedName function="false" hidden="false" name="TipoOrçamento" vbProcedure="false">"BASE"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<sst xmlns="http://schemas.openxmlformats.org/spreadsheetml/2006/main" count="161" uniqueCount="90">
  <si>
    <t xml:space="preserve">PLANILHA ORÇAMENTÁRIA (NÃO DESONERADA)</t>
  </si>
  <si>
    <t xml:space="preserve">PREFEITURA MUNICIPAL DE ORLÂNDIA</t>
  </si>
  <si>
    <t xml:space="preserve">OBRAS DE FUNDAÇÃO E ESTRUTURA PARA INSTALAÇÃO DE BALANÇA RODOVIÁRIA</t>
  </si>
  <si>
    <t xml:space="preserve">BDI MATERIAL (%) </t>
  </si>
  <si>
    <t xml:space="preserve">TABELA DE REFERÊNCIA - SINAPI / SP / 11_2021 /NÃO DESONERADO</t>
  </si>
  <si>
    <t xml:space="preserve">BDI SERVIÇO (%) </t>
  </si>
  <si>
    <t xml:space="preserve">ITEM</t>
  </si>
  <si>
    <t xml:space="preserve">CÓDIGO</t>
  </si>
  <si>
    <t xml:space="preserve">TABELA</t>
  </si>
  <si>
    <t xml:space="preserve">S - Serviço I - Insumo</t>
  </si>
  <si>
    <t xml:space="preserve">DESCRIÇÃO</t>
  </si>
  <si>
    <t xml:space="preserve">UNI</t>
  </si>
  <si>
    <t xml:space="preserve">QUANTITATIVO</t>
  </si>
  <si>
    <t xml:space="preserve">CUSTO UNITÁRIO (R$) </t>
  </si>
  <si>
    <t xml:space="preserve">PREÇO COM BDI (R$)</t>
  </si>
  <si>
    <t xml:space="preserve">VALOR TOTAL (R$)</t>
  </si>
  <si>
    <t xml:space="preserve">VALOR TOTAL COM BDI (R$)</t>
  </si>
  <si>
    <t xml:space="preserve">DEMOLIÇÃO E DISPOSIÇÃO FINAL DE PAVIMENTAÇÃO ASFÁLTICA E BOTA FORA PARA ENTULHO.</t>
  </si>
  <si>
    <t xml:space="preserve">1.1</t>
  </si>
  <si>
    <t xml:space="preserve">SINAPI</t>
  </si>
  <si>
    <t xml:space="preserve">S</t>
  </si>
  <si>
    <t xml:space="preserve">DEMOLIÇÃO PARCIAL DE PAVIMENTO ASFÁLTICO, DE FORMA MECANIZADA, SEM REAPROVEITAMENTO. AF_12/2017 – (6x24)</t>
  </si>
  <si>
    <t xml:space="preserve">M²</t>
  </si>
  <si>
    <t xml:space="preserve">1.2</t>
  </si>
  <si>
    <t xml:space="preserve">ESCAVAÇÃO MANUAL PARA BLOCO DE COROAMENTO OU SAPATA, SEM PREVISÃO DE FÔRMA. AF_06/2017 – (1,6x4,20x0,50)</t>
  </si>
  <si>
    <t xml:space="preserve">M³</t>
  </si>
  <si>
    <t xml:space="preserve">1.3</t>
  </si>
  <si>
    <t xml:space="preserve">PREPARO DE FUNDO DE VALA COM LARGURA MENOR QUE 1,5 M (ACERTO DO SOLO NATURAL). AF_08/2020</t>
  </si>
  <si>
    <t xml:space="preserve">1.4</t>
  </si>
  <si>
    <t xml:space="preserve">LASTRO COM MATERIAL GRANULAR (PEDRA BRITADA N.2), APLICADO EM PISOS OU LAJES SOBRE SOLO, ESPESSURA DE *05 CM*. AF_08/2017</t>
  </si>
  <si>
    <t xml:space="preserve">1.5</t>
  </si>
  <si>
    <t xml:space="preserve">EXECUÇÃO DE PASSEIO (CALÇADA) OU PISO DE CONCRETO COM CONCRETO MOLDADO IN LOCO, USINADO, ACABAMENTO CONVENCIONAL, ESPESSURA 8 CM, ARMADO. AF_07/2016</t>
  </si>
  <si>
    <t xml:space="preserve">1.6</t>
  </si>
  <si>
    <t xml:space="preserve">CARGA, MANOBRA E DESCARGA DE ENTULHO EM CAMINHÃO BASCULANTE 6 M³ - CARGA COM ESCAVADEIRA HIDRÁULICA  (CAÇAMBA DE 0,80 M³ / 111 HP) E DESCARGA LIVRE (UNIDADE: M3). AF_07/2020</t>
  </si>
  <si>
    <t xml:space="preserve">1.7</t>
  </si>
  <si>
    <t xml:space="preserve">TRANSPORTE COM CAMINHÃO BASCULANTE DE 10 M³, EM VIA URBANA EM LEITO NATURAL (UNIDADE: M3XKM). AF_07/2020 -  VIAGEM DE ATÉ 10KM</t>
  </si>
  <si>
    <t xml:space="preserve">M³XKM</t>
  </si>
  <si>
    <t xml:space="preserve">SUB - TOTAL</t>
  </si>
  <si>
    <t xml:space="preserve">FORNECIMENTO, CORTE, DOBRA E ARMAÇÃO DE FERRAGENS DAS FUNDAÇÕES DIRETAS , RAMPAS E PLATAFORMA.</t>
  </si>
  <si>
    <t xml:space="preserve">2.1</t>
  </si>
  <si>
    <t xml:space="preserve">ARMAÇÃO DE ESTRUTURAS DE CONCRETO ARMADO, EXCETO VIGAS, PILARES, LAJES E FUNDAÇÕES, UTILIZANDO AÇO CA-50 DE 16,0 MM - MONTAGEM. AF_12/2015</t>
  </si>
  <si>
    <t xml:space="preserve">KG</t>
  </si>
  <si>
    <t xml:space="preserve">2.2</t>
  </si>
  <si>
    <t xml:space="preserve">ARMAÇÃO DE ESTRUTURAS DE CONCRETO ARMADO, EXCETO VIGAS, PILARES, LAJES E FUNDAÇÕES, UTILIZANDO AÇO CA-50 DE 12,5 MM - MONTAGEM. AF_12/2015</t>
  </si>
  <si>
    <t xml:space="preserve">2.3</t>
  </si>
  <si>
    <t xml:space="preserve">ARMAÇÃO DE ESTRUTURAS DE CONCRETO ARMADO, EXCETO VIGAS, PILARES, LAJES E FUNDAÇÕES, UTILIZANDO AÇO CA-50 DE 10,0 MM - MONTAGEM. AF_12/2015</t>
  </si>
  <si>
    <t xml:space="preserve">2.4</t>
  </si>
  <si>
    <t xml:space="preserve">ARMAÇÃO DE ESTRUTURAS DE CONCRETO ARMADO, EXCETO VIGAS, PILARES, LAJES E FUNDAÇÕES, UTILIZANDO AÇO CA-50 DE 6,3 MM - MONTAGEM. AF_12/2015</t>
  </si>
  <si>
    <t xml:space="preserve">2.5</t>
  </si>
  <si>
    <t xml:space="preserve">ARMAÇÃO PARA EXECUÇÃO DE RADIER, COM USO DE TELA Q-283. AF_09/2017</t>
  </si>
  <si>
    <t xml:space="preserve">FORNECIMENTO DE FORMAS DE MADEIRA, CONCRETO, LANCAMENTO E ADENSAMENTO PARA A PLATAFORMA E AS RAMPAS.</t>
  </si>
  <si>
    <t xml:space="preserve">3.1</t>
  </si>
  <si>
    <t xml:space="preserve">FABRICAÇÃO DE FÔRMA PARA LAJES, EM CHAPA DE MADEIRA COMPENSADA PLASTIFICADA, E = 18 MM. AF_09/2020</t>
  </si>
  <si>
    <t xml:space="preserve">3.2</t>
  </si>
  <si>
    <t xml:space="preserve">CONCRETAGEM DE SAPATAS, FCK 30 MPA, COM USO DE BOMBA LANÇAMENTO, ADENSAMENTO E ACABAMENTO. AF_11/2016 (BLOCOS, RAMPA E PLATAFORMA)</t>
  </si>
  <si>
    <t xml:space="preserve">INFRAESTRUTURA PARA ELÉTRICA E ATERRAMENTO</t>
  </si>
  <si>
    <t xml:space="preserve">4.1</t>
  </si>
  <si>
    <t xml:space="preserve">ESCAVAÇÃO MANUAL DE VALA COM PROFUNDIDADE MENOR OU IGUAL A 1,30 M. AF_02/2021</t>
  </si>
  <si>
    <t xml:space="preserve">4.2</t>
  </si>
  <si>
    <t xml:space="preserve">REATERRO MANUAL DE VALAS COM COMPACTAÇÃO MECANIZADA. AF_04/2016</t>
  </si>
  <si>
    <t xml:space="preserve">4.3</t>
  </si>
  <si>
    <t xml:space="preserve">I</t>
  </si>
  <si>
    <t xml:space="preserve">CABO DE COBRE NU 35 MM2 MEIO-DURO</t>
  </si>
  <si>
    <t xml:space="preserve">M</t>
  </si>
  <si>
    <t xml:space="preserve">4.4</t>
  </si>
  <si>
    <t xml:space="preserve">HASTE DE ATERRAMENTO 5/8 PARA SPDA - FORNECIMENTO E INSTALAÇÃO. AF_12/2017</t>
  </si>
  <si>
    <t xml:space="preserve">4.5</t>
  </si>
  <si>
    <t xml:space="preserve">GRAMPO METALICO TIPO OLHAL PARA HASTE DE ATERRAMENTO DE 5/8'', CONDUTOR DE *10* A 50 MM2</t>
  </si>
  <si>
    <t xml:space="preserve">4.6</t>
  </si>
  <si>
    <t xml:space="preserve">CAIXA DE INSPEÇÃO PARA ATERRAMENTO, CIRCULAR, EM POLIETILENO, DIÂMETRO INTERNO = 0,3 M. AF_12/2020</t>
  </si>
  <si>
    <t xml:space="preserve">4.7</t>
  </si>
  <si>
    <t xml:space="preserve">ELETRODUTO FLEXIVEL PLANO EM PEAD, COR PRETA E LARANJA, DIAMETRO 40 MM</t>
  </si>
  <si>
    <t xml:space="preserve">4.8</t>
  </si>
  <si>
    <t xml:space="preserve">CAIXA DE PASSAGEM METALICA DE SOBREPOR COM TAMPA PARAFUSADA, DIMENSOES 40 X 40 X 15 CM</t>
  </si>
  <si>
    <t xml:space="preserve">4.9</t>
  </si>
  <si>
    <t xml:space="preserve">CAIXA RETANGULAR 4" X 2" BAIXA (0,30 M DO PISO), PVC, INSTALADA EM PAREDE - FORNECIMENTO E INSTALAÇÃO. AF_12/2015</t>
  </si>
  <si>
    <t xml:space="preserve">4.10</t>
  </si>
  <si>
    <t xml:space="preserve">TOMADA MÉDIA DE EMBUTIR (2 MÓDULOS), 2P+T 20 A, SEM SUPORTE E SEM PLACA - FORNECIMENTO E INSTALAÇÃO. AF_12/2015</t>
  </si>
  <si>
    <t xml:space="preserve"> TOTAL (R$)</t>
  </si>
  <si>
    <t xml:space="preserve">TOTAL INCLUSO BDI  (%)</t>
  </si>
  <si>
    <t xml:space="preserve">ORLÂNDIA/SP, 03 de JANEIRO de 2022.</t>
  </si>
  <si>
    <t xml:space="preserve">De acordo. </t>
  </si>
  <si>
    <t xml:space="preserve">___________________________</t>
  </si>
  <si>
    <t xml:space="preserve">       Eng. Renan Elias      </t>
  </si>
  <si>
    <t xml:space="preserve">Eng. Eugenio Peron</t>
  </si>
  <si>
    <t xml:space="preserve">Sérgio Augusto Bordim Júnior</t>
  </si>
  <si>
    <t xml:space="preserve">Responsável Técnico</t>
  </si>
  <si>
    <t xml:space="preserve">Prefeito Municipal de Orlândia       </t>
  </si>
  <si>
    <t xml:space="preserve">CREA/SP 5069756100</t>
  </si>
  <si>
    <t xml:space="preserve">CREA/SP 5070530098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</si>
</sst>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* #,##0.00_);_(* \(#,##0.00\);_(* \-??_);_(@_)"/>
    <numFmt numFmtId="166" formatCode="#,##0.0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 val="true"/>
      <sz val="22"/>
      <name val="Times New Roman"/>
      <family val="0"/>
    </font>
    <font>
      <sz val="11"/>
      <name val="Times New Roman"/>
      <family val="0"/>
    </font>
    <font>
      <b val="true"/>
      <sz val="15"/>
      <name val="Times New Roman"/>
      <family val="0"/>
    </font>
    <font>
      <sz val="11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EECE1"/>
        <bgColor rgb="FFDCDCDC"/>
      </patternFill>
    </fill>
    <fill>
      <patternFill patternType="solid">
        <fgColor rgb="FFDCDCDC"/>
        <bgColor rgb="FFEEECE1"/>
      </patternFill>
    </fill>
    <fill>
      <patternFill patternType="solid">
        <fgColor rgb="FFC0C0C0"/>
        <bgColor rgb="FFDCDCD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  <cellStyle name="Separador de milhares 2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593280</xdr:colOff>
      <xdr:row>0</xdr:row>
      <xdr:rowOff>1374480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0" y="0"/>
          <a:ext cx="1230120" cy="1374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450720</xdr:colOff>
      <xdr:row>0</xdr:row>
      <xdr:rowOff>113400</xdr:rowOff>
    </xdr:from>
    <xdr:to>
      <xdr:col>9</xdr:col>
      <xdr:colOff>117000</xdr:colOff>
      <xdr:row>0</xdr:row>
      <xdr:rowOff>1239120</xdr:rowOff>
    </xdr:to>
    <xdr:sp>
      <xdr:nvSpPr>
        <xdr:cNvPr id="1" name="CustomShape 1"/>
        <xdr:cNvSpPr/>
      </xdr:nvSpPr>
      <xdr:spPr>
        <a:xfrm>
          <a:off x="1969560" y="113400"/>
          <a:ext cx="9375840" cy="1125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noAutofit/>
        </a:bodyPr>
        <a:p>
          <a:pPr algn="ctr">
            <a:lnSpc>
              <a:spcPct val="115000"/>
            </a:lnSpc>
          </a:pPr>
          <a:r>
            <a:rPr b="1" lang="pt-BR" sz="2200" spc="-1" strike="noStrike">
              <a:latin typeface="Times New Roman"/>
              <a:ea typeface="NSimSun"/>
            </a:rPr>
            <a:t>PREFEITURA MUNICIPAL DE ORLÂNDIA</a:t>
          </a:r>
          <a:endParaRPr b="0" lang="pt-BR" sz="2200" spc="-1" strike="noStrike">
            <a:latin typeface="Times New Roman"/>
          </a:endParaRPr>
        </a:p>
        <a:p>
          <a:pPr algn="ctr">
            <a:lnSpc>
              <a:spcPct val="115000"/>
            </a:lnSpc>
          </a:pPr>
          <a:r>
            <a:rPr b="0" lang="pt-BR" sz="1100" spc="-1" strike="noStrike">
              <a:latin typeface="Times New Roman"/>
              <a:ea typeface="NSimSun"/>
            </a:rPr>
            <a:t>ESTADO DE SÃO PAULO</a:t>
          </a:r>
          <a:endParaRPr b="0" lang="pt-BR" sz="1100" spc="-1" strike="noStrike">
            <a:latin typeface="Times New Roman"/>
          </a:endParaRPr>
        </a:p>
        <a:p>
          <a:pPr algn="ctr">
            <a:lnSpc>
              <a:spcPct val="150000"/>
            </a:lnSpc>
          </a:pPr>
          <a:r>
            <a:rPr b="1" lang="pt-BR" sz="1500" spc="-1" strike="noStrike">
              <a:latin typeface="Times New Roman"/>
              <a:ea typeface="NSimSun"/>
            </a:rPr>
            <a:t>SECRETARIA DE INFRAESTRUTURA URBANA</a:t>
          </a:r>
          <a:endParaRPr b="0" lang="pt-BR" sz="1500" spc="-1" strike="noStrike">
            <a:latin typeface="Times New Roman"/>
          </a:endParaRPr>
        </a:p>
        <a:p>
          <a:pPr algn="ctr">
            <a:lnSpc>
              <a:spcPct val="150000"/>
            </a:lnSpc>
          </a:pPr>
          <a:r>
            <a:rPr b="0" lang="pt-BR" sz="1100" spc="-1" strike="noStrike">
              <a:latin typeface="Arial"/>
              <a:ea typeface="NSimSun"/>
            </a:rPr>
            <a:t>PÇA. CEL. ORLANDO, 600 - C. P. 77 - CEP 14620-000 - FONE PABX (16) 3820-8000 - CNPJ: 45.351.749/0001-11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55"/>
  <sheetViews>
    <sheetView showFormulas="false" showGridLines="true" showRowColHeaders="true" showZeros="true" rightToLeft="false" tabSelected="true" showOutlineSymbols="true" defaultGridColor="true" view="pageBreakPreview" topLeftCell="A34" colorId="64" zoomScale="65" zoomScaleNormal="70" zoomScalePageLayoutView="65" workbookViewId="0">
      <selection pane="topLeft" activeCell="C22" activeCellId="0" sqref="C22"/>
    </sheetView>
  </sheetViews>
  <sheetFormatPr defaultColWidth="9.13671875" defaultRowHeight="20.3" zeroHeight="false" outlineLevelRow="0" outlineLevelCol="0"/>
  <cols>
    <col collapsed="false" customWidth="true" hidden="false" outlineLevel="0" max="1" min="1" style="1" width="9.03"/>
    <col collapsed="false" customWidth="true" hidden="false" outlineLevel="0" max="2" min="2" style="1" width="12.5"/>
    <col collapsed="false" customWidth="true" hidden="false" outlineLevel="0" max="3" min="3" style="1" width="11.34"/>
    <col collapsed="false" customWidth="true" hidden="false" outlineLevel="0" max="4" min="4" style="2" width="15.28"/>
    <col collapsed="false" customWidth="true" hidden="false" outlineLevel="0" max="5" min="5" style="1" width="62.52"/>
    <col collapsed="false" customWidth="true" hidden="false" outlineLevel="0" max="6" min="6" style="1" width="8.11"/>
    <col collapsed="false" customWidth="true" hidden="false" outlineLevel="0" max="7" min="7" style="3" width="17.44"/>
    <col collapsed="false" customWidth="true" hidden="false" outlineLevel="0" max="8" min="8" style="3" width="11.81"/>
    <col collapsed="false" customWidth="true" hidden="false" outlineLevel="0" max="9" min="9" style="3" width="11.11"/>
    <col collapsed="false" customWidth="true" hidden="false" outlineLevel="0" max="10" min="10" style="3" width="12.97"/>
    <col collapsed="false" customWidth="true" hidden="false" outlineLevel="0" max="11" min="11" style="3" width="12.71"/>
    <col collapsed="false" customWidth="false" hidden="false" outlineLevel="0" max="1025" min="12" style="1" width="9.13"/>
  </cols>
  <sheetData>
    <row r="1" customFormat="false" ht="145.8" hidden="false" customHeight="true" outlineLevel="0" collapsed="false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false" ht="23.85" hidden="false" customHeight="fals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customFormat="false" ht="23.85" hidden="false" customHeight="false" outlineLevel="0" collapsed="false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customFormat="false" ht="23.8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customFormat="false" ht="23.05" hidden="false" customHeight="true" outlineLevel="0" collapsed="false">
      <c r="A5" s="9"/>
      <c r="B5" s="10"/>
      <c r="C5" s="10"/>
      <c r="D5" s="10"/>
      <c r="E5" s="10"/>
      <c r="F5" s="10"/>
      <c r="G5" s="11"/>
      <c r="H5" s="11"/>
      <c r="I5" s="12" t="s">
        <v>3</v>
      </c>
      <c r="J5" s="12"/>
      <c r="K5" s="13" t="n">
        <v>14.02</v>
      </c>
    </row>
    <row r="6" customFormat="false" ht="23.05" hidden="false" customHeight="true" outlineLevel="0" collapsed="false">
      <c r="A6" s="14" t="s">
        <v>4</v>
      </c>
      <c r="B6" s="14"/>
      <c r="C6" s="14"/>
      <c r="D6" s="14"/>
      <c r="E6" s="14"/>
      <c r="F6" s="12"/>
      <c r="G6" s="15"/>
      <c r="H6" s="16"/>
      <c r="I6" s="12" t="s">
        <v>5</v>
      </c>
      <c r="J6" s="12"/>
      <c r="K6" s="13" t="n">
        <v>19.25</v>
      </c>
    </row>
    <row r="7" customFormat="false" ht="23.05" hidden="false" customHeight="true" outlineLevel="0" collapsed="false">
      <c r="A7" s="17"/>
      <c r="B7" s="12"/>
      <c r="C7" s="12"/>
      <c r="D7" s="12"/>
      <c r="E7" s="12"/>
      <c r="F7" s="12"/>
      <c r="G7" s="15"/>
      <c r="H7" s="16"/>
      <c r="I7" s="16"/>
      <c r="J7" s="15"/>
      <c r="K7" s="13"/>
    </row>
    <row r="8" customFormat="false" ht="23.85" hidden="false" customHeight="false" outlineLevel="0" collapsed="false">
      <c r="A8" s="7" t="s">
        <v>2</v>
      </c>
      <c r="B8" s="7"/>
      <c r="C8" s="7"/>
      <c r="D8" s="7"/>
      <c r="E8" s="7"/>
      <c r="F8" s="7"/>
      <c r="G8" s="7"/>
      <c r="H8" s="7"/>
      <c r="I8" s="7"/>
      <c r="J8" s="7"/>
      <c r="K8" s="7"/>
      <c r="M8" s="18"/>
    </row>
    <row r="9" s="22" customFormat="true" ht="62.15" hidden="false" customHeight="false" outlineLevel="0" collapsed="false">
      <c r="A9" s="19" t="s">
        <v>6</v>
      </c>
      <c r="B9" s="19" t="s">
        <v>7</v>
      </c>
      <c r="C9" s="19" t="s">
        <v>8</v>
      </c>
      <c r="D9" s="20" t="s">
        <v>9</v>
      </c>
      <c r="E9" s="19" t="s">
        <v>10</v>
      </c>
      <c r="F9" s="19" t="s">
        <v>11</v>
      </c>
      <c r="G9" s="21" t="s">
        <v>12</v>
      </c>
      <c r="H9" s="21" t="s">
        <v>13</v>
      </c>
      <c r="I9" s="21" t="s">
        <v>14</v>
      </c>
      <c r="J9" s="21" t="s">
        <v>15</v>
      </c>
      <c r="K9" s="21" t="s">
        <v>16</v>
      </c>
    </row>
    <row r="10" customFormat="false" ht="22.65" hidden="false" customHeight="true" outlineLevel="0" collapsed="false">
      <c r="A10" s="23" t="n">
        <v>1</v>
      </c>
      <c r="B10" s="24" t="s">
        <v>17</v>
      </c>
      <c r="C10" s="24"/>
      <c r="D10" s="24"/>
      <c r="E10" s="24"/>
      <c r="F10" s="24"/>
      <c r="G10" s="24"/>
      <c r="H10" s="24"/>
      <c r="I10" s="24"/>
      <c r="J10" s="24"/>
      <c r="K10" s="24"/>
    </row>
    <row r="11" customFormat="false" ht="23.85" hidden="false" customHeight="false" outlineLevel="0" collapsed="false">
      <c r="A11" s="25" t="s">
        <v>18</v>
      </c>
      <c r="B11" s="26" t="n">
        <v>97636</v>
      </c>
      <c r="C11" s="26" t="s">
        <v>19</v>
      </c>
      <c r="D11" s="27" t="s">
        <v>20</v>
      </c>
      <c r="E11" s="28" t="s">
        <v>21</v>
      </c>
      <c r="F11" s="25" t="s">
        <v>22</v>
      </c>
      <c r="G11" s="29" t="n">
        <f aca="false">6*24</f>
        <v>144</v>
      </c>
      <c r="H11" s="25" t="n">
        <v>17.6</v>
      </c>
      <c r="I11" s="29" t="n">
        <f aca="false">IF(D11="S",H11*1.1925,H11*1.1402)</f>
        <v>20.988</v>
      </c>
      <c r="J11" s="29" t="n">
        <f aca="false">G11*H11</f>
        <v>2534.4</v>
      </c>
      <c r="K11" s="29" t="n">
        <f aca="false">I11*G11</f>
        <v>3022.272</v>
      </c>
    </row>
    <row r="12" customFormat="false" ht="34.8" hidden="false" customHeight="false" outlineLevel="0" collapsed="false">
      <c r="A12" s="25" t="s">
        <v>23</v>
      </c>
      <c r="B12" s="26" t="n">
        <v>96522</v>
      </c>
      <c r="C12" s="26" t="s">
        <v>19</v>
      </c>
      <c r="D12" s="27" t="s">
        <v>20</v>
      </c>
      <c r="E12" s="28" t="s">
        <v>24</v>
      </c>
      <c r="F12" s="25" t="s">
        <v>25</v>
      </c>
      <c r="G12" s="29" t="n">
        <f aca="false">1.6*4.2*0.5*3</f>
        <v>10.08</v>
      </c>
      <c r="H12" s="29" t="n">
        <v>160.51</v>
      </c>
      <c r="I12" s="29" t="n">
        <f aca="false">IF(D12="S",H12*1.1925,H12*1.1402)</f>
        <v>191.408175</v>
      </c>
      <c r="J12" s="29" t="n">
        <f aca="false">G12*H12</f>
        <v>1617.9408</v>
      </c>
      <c r="K12" s="29" t="n">
        <f aca="false">I12*G12</f>
        <v>1929.394404</v>
      </c>
    </row>
    <row r="13" customFormat="false" ht="34.8" hidden="false" customHeight="false" outlineLevel="0" collapsed="false">
      <c r="A13" s="25" t="s">
        <v>26</v>
      </c>
      <c r="B13" s="26" t="n">
        <v>101616</v>
      </c>
      <c r="C13" s="26" t="s">
        <v>19</v>
      </c>
      <c r="D13" s="27" t="s">
        <v>20</v>
      </c>
      <c r="E13" s="28" t="s">
        <v>27</v>
      </c>
      <c r="F13" s="25" t="s">
        <v>22</v>
      </c>
      <c r="G13" s="29" t="n">
        <f aca="false">G11</f>
        <v>144</v>
      </c>
      <c r="H13" s="29" t="n">
        <v>6.55</v>
      </c>
      <c r="I13" s="29" t="n">
        <f aca="false">IF(D13="S",H13*1.1925,H13*1.1402)</f>
        <v>7.810875</v>
      </c>
      <c r="J13" s="29" t="n">
        <f aca="false">G13*H13</f>
        <v>943.2</v>
      </c>
      <c r="K13" s="29" t="n">
        <f aca="false">I13*G13</f>
        <v>1124.766</v>
      </c>
    </row>
    <row r="14" customFormat="false" ht="34.8" hidden="false" customHeight="false" outlineLevel="0" collapsed="false">
      <c r="A14" s="25" t="s">
        <v>28</v>
      </c>
      <c r="B14" s="26" t="n">
        <v>96624</v>
      </c>
      <c r="C14" s="26" t="s">
        <v>19</v>
      </c>
      <c r="D14" s="27" t="s">
        <v>20</v>
      </c>
      <c r="E14" s="28" t="s">
        <v>29</v>
      </c>
      <c r="F14" s="25" t="s">
        <v>25</v>
      </c>
      <c r="G14" s="29" t="n">
        <f aca="false">G13*0.035</f>
        <v>5.04</v>
      </c>
      <c r="H14" s="29" t="n">
        <v>115.14</v>
      </c>
      <c r="I14" s="29" t="n">
        <f aca="false">IF(D14="S",H14*1.1925,H14*1.1402)</f>
        <v>137.30445</v>
      </c>
      <c r="J14" s="29" t="n">
        <f aca="false">G14*H14</f>
        <v>580.3056</v>
      </c>
      <c r="K14" s="29" t="n">
        <f aca="false">I14*G14</f>
        <v>692.014428</v>
      </c>
    </row>
    <row r="15" customFormat="false" ht="35.05" hidden="false" customHeight="false" outlineLevel="0" collapsed="false">
      <c r="A15" s="25" t="s">
        <v>30</v>
      </c>
      <c r="B15" s="26" t="n">
        <v>94995</v>
      </c>
      <c r="C15" s="26" t="s">
        <v>19</v>
      </c>
      <c r="D15" s="27" t="s">
        <v>20</v>
      </c>
      <c r="E15" s="28" t="s">
        <v>31</v>
      </c>
      <c r="F15" s="25" t="s">
        <v>22</v>
      </c>
      <c r="G15" s="29" t="n">
        <v>124</v>
      </c>
      <c r="H15" s="29" t="n">
        <v>93.58</v>
      </c>
      <c r="I15" s="29" t="n">
        <f aca="false">IF(D15="S",H15*1.1925,H15*1.1402)</f>
        <v>111.59415</v>
      </c>
      <c r="J15" s="29" t="n">
        <f aca="false">G15*H15</f>
        <v>11603.92</v>
      </c>
      <c r="K15" s="29" t="n">
        <f aca="false">I15*G15</f>
        <v>13837.6746</v>
      </c>
    </row>
    <row r="16" customFormat="false" ht="46" hidden="false" customHeight="false" outlineLevel="0" collapsed="false">
      <c r="A16" s="25" t="s">
        <v>32</v>
      </c>
      <c r="B16" s="26" t="n">
        <v>100981</v>
      </c>
      <c r="C16" s="26" t="s">
        <v>19</v>
      </c>
      <c r="D16" s="27" t="s">
        <v>20</v>
      </c>
      <c r="E16" s="28" t="s">
        <v>33</v>
      </c>
      <c r="F16" s="25" t="s">
        <v>25</v>
      </c>
      <c r="G16" s="29" t="n">
        <f aca="false">G11*0.25</f>
        <v>36</v>
      </c>
      <c r="H16" s="29" t="n">
        <v>7.77</v>
      </c>
      <c r="I16" s="29" t="n">
        <f aca="false">IF(D16="S",H16*1.1925,H16*1.1402)</f>
        <v>9.265725</v>
      </c>
      <c r="J16" s="29" t="n">
        <f aca="false">G16*H16</f>
        <v>279.72</v>
      </c>
      <c r="K16" s="29" t="n">
        <f aca="false">I16*G16</f>
        <v>333.5661</v>
      </c>
    </row>
    <row r="17" customFormat="false" ht="34.8" hidden="false" customHeight="false" outlineLevel="0" collapsed="false">
      <c r="A17" s="25" t="s">
        <v>34</v>
      </c>
      <c r="B17" s="26" t="n">
        <v>93588</v>
      </c>
      <c r="C17" s="26" t="s">
        <v>19</v>
      </c>
      <c r="D17" s="27" t="s">
        <v>20</v>
      </c>
      <c r="E17" s="28" t="s">
        <v>35</v>
      </c>
      <c r="F17" s="25" t="s">
        <v>36</v>
      </c>
      <c r="G17" s="29" t="n">
        <f aca="false">G16*10</f>
        <v>360</v>
      </c>
      <c r="H17" s="29" t="n">
        <v>2.54</v>
      </c>
      <c r="I17" s="29" t="n">
        <f aca="false">IF(D17="S",H17*1.1925,H17*1.1402)</f>
        <v>3.02895</v>
      </c>
      <c r="J17" s="29" t="n">
        <f aca="false">G17*H17</f>
        <v>914.4</v>
      </c>
      <c r="K17" s="29" t="n">
        <f aca="false">I17*G17</f>
        <v>1090.422</v>
      </c>
    </row>
    <row r="18" customFormat="false" ht="23.6" hidden="false" customHeight="true" outlineLevel="0" collapsed="false">
      <c r="A18" s="30" t="s">
        <v>37</v>
      </c>
      <c r="B18" s="30"/>
      <c r="C18" s="30"/>
      <c r="D18" s="30"/>
      <c r="E18" s="30"/>
      <c r="F18" s="30"/>
      <c r="G18" s="30"/>
      <c r="H18" s="30"/>
      <c r="I18" s="30"/>
      <c r="J18" s="31" t="n">
        <f aca="false">SUBTOTAL(9,J11:J17)</f>
        <v>18473.8864</v>
      </c>
      <c r="K18" s="31" t="n">
        <f aca="false">SUBTOTAL(9,K11:K17)</f>
        <v>22030.109532</v>
      </c>
      <c r="N18" s="32"/>
    </row>
    <row r="19" customFormat="false" ht="43.6" hidden="false" customHeight="true" outlineLevel="0" collapsed="false">
      <c r="A19" s="33"/>
      <c r="B19" s="33"/>
      <c r="C19" s="33"/>
      <c r="D19" s="33"/>
      <c r="E19" s="33"/>
      <c r="F19" s="33"/>
      <c r="G19" s="33"/>
      <c r="H19" s="33"/>
      <c r="I19" s="33"/>
      <c r="J19" s="15"/>
      <c r="K19" s="15"/>
      <c r="N19" s="32"/>
    </row>
    <row r="20" customFormat="false" ht="22.65" hidden="false" customHeight="true" outlineLevel="0" collapsed="false">
      <c r="A20" s="23" t="n">
        <v>2</v>
      </c>
      <c r="B20" s="24" t="s">
        <v>38</v>
      </c>
      <c r="C20" s="24"/>
      <c r="D20" s="24"/>
      <c r="E20" s="24"/>
      <c r="F20" s="24"/>
      <c r="G20" s="24"/>
      <c r="H20" s="24"/>
      <c r="I20" s="24"/>
      <c r="J20" s="24"/>
      <c r="K20" s="24"/>
    </row>
    <row r="21" customFormat="false" ht="46" hidden="false" customHeight="false" outlineLevel="0" collapsed="false">
      <c r="A21" s="25" t="s">
        <v>39</v>
      </c>
      <c r="B21" s="26" t="n">
        <v>92922</v>
      </c>
      <c r="C21" s="26" t="s">
        <v>19</v>
      </c>
      <c r="D21" s="27" t="s">
        <v>20</v>
      </c>
      <c r="E21" s="28" t="s">
        <v>40</v>
      </c>
      <c r="F21" s="25" t="s">
        <v>41</v>
      </c>
      <c r="G21" s="29" t="n">
        <v>200.3</v>
      </c>
      <c r="H21" s="29" t="n">
        <v>11.49</v>
      </c>
      <c r="I21" s="29" t="n">
        <f aca="false">IF(D21="S",H21*1.1925,H21*1.1402)</f>
        <v>13.701825</v>
      </c>
      <c r="J21" s="29" t="n">
        <f aca="false">G21*H21</f>
        <v>2301.447</v>
      </c>
      <c r="K21" s="29" t="n">
        <f aca="false">I21*G21</f>
        <v>2744.4755475</v>
      </c>
    </row>
    <row r="22" customFormat="false" ht="46" hidden="false" customHeight="false" outlineLevel="0" collapsed="false">
      <c r="A22" s="25" t="s">
        <v>42</v>
      </c>
      <c r="B22" s="26" t="n">
        <v>92921</v>
      </c>
      <c r="C22" s="26" t="s">
        <v>19</v>
      </c>
      <c r="D22" s="27" t="s">
        <v>20</v>
      </c>
      <c r="E22" s="28" t="s">
        <v>43</v>
      </c>
      <c r="F22" s="25" t="s">
        <v>41</v>
      </c>
      <c r="G22" s="29" t="n">
        <v>108.1</v>
      </c>
      <c r="H22" s="29" t="n">
        <v>12.15</v>
      </c>
      <c r="I22" s="29" t="n">
        <f aca="false">IF(D22="S",H22*1.1925,H22*1.1402)</f>
        <v>14.488875</v>
      </c>
      <c r="J22" s="29" t="n">
        <f aca="false">G22*H22</f>
        <v>1313.415</v>
      </c>
      <c r="K22" s="29" t="n">
        <f aca="false">I22*G22</f>
        <v>1566.2473875</v>
      </c>
    </row>
    <row r="23" customFormat="false" ht="46" hidden="false" customHeight="false" outlineLevel="0" collapsed="false">
      <c r="A23" s="25" t="s">
        <v>44</v>
      </c>
      <c r="B23" s="26" t="n">
        <v>92919</v>
      </c>
      <c r="C23" s="26" t="s">
        <v>19</v>
      </c>
      <c r="D23" s="27" t="s">
        <v>20</v>
      </c>
      <c r="E23" s="28" t="s">
        <v>45</v>
      </c>
      <c r="F23" s="25" t="s">
        <v>41</v>
      </c>
      <c r="G23" s="29" t="n">
        <v>1544.5</v>
      </c>
      <c r="H23" s="29" t="n">
        <v>14.47</v>
      </c>
      <c r="I23" s="29" t="n">
        <f aca="false">IF(D23="S",H23*1.1925,H23*1.1402)</f>
        <v>17.255475</v>
      </c>
      <c r="J23" s="29" t="n">
        <f aca="false">G23*H23</f>
        <v>22348.915</v>
      </c>
      <c r="K23" s="29" t="n">
        <f aca="false">I23*G23</f>
        <v>26651.0811375</v>
      </c>
    </row>
    <row r="24" customFormat="false" ht="46" hidden="false" customHeight="false" outlineLevel="0" collapsed="false">
      <c r="A24" s="25" t="s">
        <v>46</v>
      </c>
      <c r="B24" s="26" t="n">
        <v>92916</v>
      </c>
      <c r="C24" s="26" t="s">
        <v>19</v>
      </c>
      <c r="D24" s="27" t="s">
        <v>20</v>
      </c>
      <c r="E24" s="28" t="s">
        <v>47</v>
      </c>
      <c r="F24" s="25" t="s">
        <v>41</v>
      </c>
      <c r="G24" s="29" t="n">
        <v>90.5</v>
      </c>
      <c r="H24" s="29" t="n">
        <v>17.39</v>
      </c>
      <c r="I24" s="29" t="n">
        <f aca="false">IF(D24="S",H24*1.1925,H24*1.1402)</f>
        <v>20.737575</v>
      </c>
      <c r="J24" s="29" t="n">
        <f aca="false">G24*H24</f>
        <v>1573.795</v>
      </c>
      <c r="K24" s="29" t="n">
        <f aca="false">I24*G24</f>
        <v>1876.7505375</v>
      </c>
    </row>
    <row r="25" customFormat="false" ht="25.4" hidden="false" customHeight="false" outlineLevel="0" collapsed="false">
      <c r="A25" s="25" t="s">
        <v>48</v>
      </c>
      <c r="B25" s="26" t="n">
        <v>97093</v>
      </c>
      <c r="C25" s="26" t="s">
        <v>19</v>
      </c>
      <c r="D25" s="27" t="s">
        <v>20</v>
      </c>
      <c r="E25" s="28" t="s">
        <v>49</v>
      </c>
      <c r="F25" s="25" t="s">
        <v>41</v>
      </c>
      <c r="G25" s="29" t="n">
        <v>278</v>
      </c>
      <c r="H25" s="29" t="n">
        <v>17.06</v>
      </c>
      <c r="I25" s="29" t="n">
        <f aca="false">IF(D25="S",H25*1.1925,H25*1.1402)</f>
        <v>20.34405</v>
      </c>
      <c r="J25" s="29" t="n">
        <f aca="false">G25*H25</f>
        <v>4742.68</v>
      </c>
      <c r="K25" s="29" t="n">
        <f aca="false">I25*G25</f>
        <v>5655.6459</v>
      </c>
    </row>
    <row r="26" customFormat="false" ht="20.3" hidden="false" customHeight="false" outlineLevel="0" collapsed="false">
      <c r="A26" s="30" t="s">
        <v>37</v>
      </c>
      <c r="B26" s="30"/>
      <c r="C26" s="30"/>
      <c r="D26" s="30"/>
      <c r="E26" s="30"/>
      <c r="F26" s="30"/>
      <c r="G26" s="30"/>
      <c r="H26" s="30"/>
      <c r="I26" s="30"/>
      <c r="J26" s="31" t="n">
        <f aca="false">SUBTOTAL(9,J21:J25)</f>
        <v>32280.252</v>
      </c>
      <c r="K26" s="31" t="n">
        <f aca="false">SUBTOTAL(9,K21:K25)</f>
        <v>38494.20051</v>
      </c>
      <c r="N26" s="32"/>
    </row>
    <row r="27" customFormat="false" ht="22.65" hidden="false" customHeight="true" outlineLevel="0" collapsed="false">
      <c r="A27" s="23" t="n">
        <v>3</v>
      </c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</row>
    <row r="28" customFormat="false" ht="34.8" hidden="false" customHeight="false" outlineLevel="0" collapsed="false">
      <c r="A28" s="25" t="s">
        <v>51</v>
      </c>
      <c r="B28" s="26" t="n">
        <v>92268</v>
      </c>
      <c r="C28" s="26" t="s">
        <v>19</v>
      </c>
      <c r="D28" s="27" t="s">
        <v>20</v>
      </c>
      <c r="E28" s="28" t="s">
        <v>52</v>
      </c>
      <c r="F28" s="25" t="s">
        <v>22</v>
      </c>
      <c r="G28" s="29" t="n">
        <v>83.8</v>
      </c>
      <c r="H28" s="29" t="n">
        <v>91.89</v>
      </c>
      <c r="I28" s="29" t="n">
        <f aca="false">IF(D28="S",H28*1.1925,H28*1.1402)</f>
        <v>109.578825</v>
      </c>
      <c r="J28" s="29" t="n">
        <f aca="false">G28*H28</f>
        <v>7700.382</v>
      </c>
      <c r="K28" s="29" t="n">
        <f aca="false">I28*G28</f>
        <v>9182.705535</v>
      </c>
    </row>
    <row r="29" customFormat="false" ht="46" hidden="false" customHeight="false" outlineLevel="0" collapsed="false">
      <c r="A29" s="25" t="s">
        <v>53</v>
      </c>
      <c r="B29" s="26" t="n">
        <v>96558</v>
      </c>
      <c r="C29" s="26" t="s">
        <v>19</v>
      </c>
      <c r="D29" s="27" t="s">
        <v>20</v>
      </c>
      <c r="E29" s="28" t="s">
        <v>54</v>
      </c>
      <c r="F29" s="25" t="s">
        <v>25</v>
      </c>
      <c r="G29" s="29" t="n">
        <v>40</v>
      </c>
      <c r="H29" s="29" t="n">
        <v>466.5</v>
      </c>
      <c r="I29" s="29" t="n">
        <f aca="false">IF(D29="S",H29*1.1925,H29*1.1402)</f>
        <v>556.30125</v>
      </c>
      <c r="J29" s="29" t="n">
        <f aca="false">G29*H29</f>
        <v>18660</v>
      </c>
      <c r="K29" s="29" t="n">
        <f aca="false">I29*G29</f>
        <v>22252.05</v>
      </c>
    </row>
    <row r="30" customFormat="false" ht="20.3" hidden="false" customHeight="false" outlineLevel="0" collapsed="false">
      <c r="A30" s="30" t="s">
        <v>37</v>
      </c>
      <c r="B30" s="30"/>
      <c r="C30" s="30"/>
      <c r="D30" s="30"/>
      <c r="E30" s="30"/>
      <c r="F30" s="30"/>
      <c r="G30" s="30"/>
      <c r="H30" s="30"/>
      <c r="I30" s="30"/>
      <c r="J30" s="31" t="n">
        <f aca="false">SUBTOTAL(9,J28:J29)</f>
        <v>26360.382</v>
      </c>
      <c r="K30" s="31" t="n">
        <f aca="false">SUBTOTAL(9,K28:K29)</f>
        <v>31434.755535</v>
      </c>
      <c r="N30" s="32"/>
    </row>
    <row r="31" customFormat="false" ht="22.65" hidden="false" customHeight="true" outlineLevel="0" collapsed="false">
      <c r="A31" s="23" t="n">
        <v>4</v>
      </c>
      <c r="B31" s="24" t="s">
        <v>55</v>
      </c>
      <c r="C31" s="24"/>
      <c r="D31" s="24"/>
      <c r="E31" s="24"/>
      <c r="F31" s="24"/>
      <c r="G31" s="24"/>
      <c r="H31" s="24"/>
      <c r="I31" s="24"/>
      <c r="J31" s="24"/>
      <c r="K31" s="24"/>
    </row>
    <row r="32" customFormat="false" ht="34.8" hidden="false" customHeight="false" outlineLevel="0" collapsed="false">
      <c r="A32" s="25" t="s">
        <v>56</v>
      </c>
      <c r="B32" s="34" t="n">
        <v>93358</v>
      </c>
      <c r="C32" s="26" t="s">
        <v>19</v>
      </c>
      <c r="D32" s="27" t="s">
        <v>20</v>
      </c>
      <c r="E32" s="28" t="s">
        <v>57</v>
      </c>
      <c r="F32" s="25" t="s">
        <v>25</v>
      </c>
      <c r="G32" s="29" t="n">
        <v>28</v>
      </c>
      <c r="H32" s="29" t="n">
        <v>92.57</v>
      </c>
      <c r="I32" s="29" t="n">
        <f aca="false">IF(D32="S",H32*1.1925,H32*1.1402)</f>
        <v>110.389725</v>
      </c>
      <c r="J32" s="29" t="n">
        <f aca="false">G32*H32</f>
        <v>2591.96</v>
      </c>
      <c r="K32" s="29" t="n">
        <f aca="false">I32*G32</f>
        <v>3090.9123</v>
      </c>
    </row>
    <row r="33" customFormat="false" ht="34.8" hidden="false" customHeight="false" outlineLevel="0" collapsed="false">
      <c r="A33" s="25" t="s">
        <v>58</v>
      </c>
      <c r="B33" s="34" t="n">
        <v>93382</v>
      </c>
      <c r="C33" s="26" t="s">
        <v>19</v>
      </c>
      <c r="D33" s="27" t="s">
        <v>20</v>
      </c>
      <c r="E33" s="28" t="s">
        <v>59</v>
      </c>
      <c r="F33" s="25" t="s">
        <v>25</v>
      </c>
      <c r="G33" s="29" t="n">
        <v>28</v>
      </c>
      <c r="H33" s="29" t="n">
        <v>34.32</v>
      </c>
      <c r="I33" s="29" t="n">
        <f aca="false">IF(D33="S",H33*1.1925,H33*1.1402)</f>
        <v>40.9266</v>
      </c>
      <c r="J33" s="29" t="n">
        <f aca="false">G33*H33</f>
        <v>960.96</v>
      </c>
      <c r="K33" s="29" t="n">
        <f aca="false">I33*G33</f>
        <v>1145.9448</v>
      </c>
    </row>
    <row r="34" customFormat="false" ht="25.4" hidden="false" customHeight="false" outlineLevel="0" collapsed="false">
      <c r="A34" s="25" t="s">
        <v>60</v>
      </c>
      <c r="B34" s="34" t="n">
        <v>863</v>
      </c>
      <c r="C34" s="26" t="s">
        <v>19</v>
      </c>
      <c r="D34" s="27" t="s">
        <v>61</v>
      </c>
      <c r="E34" s="28" t="s">
        <v>62</v>
      </c>
      <c r="F34" s="25" t="s">
        <v>63</v>
      </c>
      <c r="G34" s="29" t="n">
        <v>88</v>
      </c>
      <c r="H34" s="29" t="n">
        <v>32.64</v>
      </c>
      <c r="I34" s="29" t="n">
        <f aca="false">IF(D34="S",H34*1.1925,H34*1.1402)</f>
        <v>37.216128</v>
      </c>
      <c r="J34" s="29" t="n">
        <f aca="false">G34*H34</f>
        <v>2872.32</v>
      </c>
      <c r="K34" s="29" t="n">
        <f aca="false">I34*G34</f>
        <v>3275.019264</v>
      </c>
    </row>
    <row r="35" customFormat="false" ht="34.8" hidden="false" customHeight="false" outlineLevel="0" collapsed="false">
      <c r="A35" s="25" t="s">
        <v>64</v>
      </c>
      <c r="B35" s="34" t="n">
        <v>96985</v>
      </c>
      <c r="C35" s="26" t="s">
        <v>19</v>
      </c>
      <c r="D35" s="27" t="s">
        <v>20</v>
      </c>
      <c r="E35" s="28" t="s">
        <v>65</v>
      </c>
      <c r="F35" s="25" t="s">
        <v>11</v>
      </c>
      <c r="G35" s="29" t="n">
        <v>3</v>
      </c>
      <c r="H35" s="29" t="n">
        <v>97.97</v>
      </c>
      <c r="I35" s="29" t="n">
        <f aca="false">IF(D35="S",H35*1.1925,H35*1.1402)</f>
        <v>116.829225</v>
      </c>
      <c r="J35" s="29" t="n">
        <f aca="false">G35*H35</f>
        <v>293.91</v>
      </c>
      <c r="K35" s="29" t="n">
        <f aca="false">I35*G35</f>
        <v>350.487675</v>
      </c>
    </row>
    <row r="36" customFormat="false" ht="23.85" hidden="false" customHeight="false" outlineLevel="0" collapsed="false">
      <c r="A36" s="25" t="s">
        <v>66</v>
      </c>
      <c r="B36" s="34" t="n">
        <v>425</v>
      </c>
      <c r="C36" s="26" t="s">
        <v>19</v>
      </c>
      <c r="D36" s="27" t="s">
        <v>61</v>
      </c>
      <c r="E36" s="28" t="s">
        <v>67</v>
      </c>
      <c r="F36" s="25" t="s">
        <v>11</v>
      </c>
      <c r="G36" s="29" t="n">
        <v>3</v>
      </c>
      <c r="H36" s="29" t="n">
        <v>8.09</v>
      </c>
      <c r="I36" s="29" t="n">
        <f aca="false">IF(D36="S",H36*1.1925,H36*1.1402)</f>
        <v>9.224218</v>
      </c>
      <c r="J36" s="29" t="n">
        <f aca="false">G36*H36</f>
        <v>24.27</v>
      </c>
      <c r="K36" s="29" t="n">
        <f aca="false">I36*G36</f>
        <v>27.672654</v>
      </c>
    </row>
    <row r="37" customFormat="false" ht="23.85" hidden="false" customHeight="false" outlineLevel="0" collapsed="false">
      <c r="A37" s="25" t="s">
        <v>68</v>
      </c>
      <c r="B37" s="34" t="n">
        <v>98111</v>
      </c>
      <c r="C37" s="26" t="s">
        <v>19</v>
      </c>
      <c r="D37" s="27" t="s">
        <v>20</v>
      </c>
      <c r="E37" s="28" t="s">
        <v>69</v>
      </c>
      <c r="F37" s="25" t="s">
        <v>11</v>
      </c>
      <c r="G37" s="29" t="n">
        <v>3</v>
      </c>
      <c r="H37" s="29" t="n">
        <v>59.59</v>
      </c>
      <c r="I37" s="29" t="n">
        <f aca="false">IF(D37="S",H37*1.1925,H37*1.1402)</f>
        <v>71.061075</v>
      </c>
      <c r="J37" s="29" t="n">
        <f aca="false">G37*H37</f>
        <v>178.77</v>
      </c>
      <c r="K37" s="29" t="n">
        <f aca="false">I37*G37</f>
        <v>213.183225</v>
      </c>
    </row>
    <row r="38" customFormat="false" ht="34.8" hidden="false" customHeight="false" outlineLevel="0" collapsed="false">
      <c r="A38" s="25" t="s">
        <v>70</v>
      </c>
      <c r="B38" s="34" t="n">
        <v>40402</v>
      </c>
      <c r="C38" s="26" t="s">
        <v>19</v>
      </c>
      <c r="D38" s="27" t="s">
        <v>61</v>
      </c>
      <c r="E38" s="28" t="s">
        <v>71</v>
      </c>
      <c r="F38" s="25" t="s">
        <v>63</v>
      </c>
      <c r="G38" s="29" t="n">
        <v>55</v>
      </c>
      <c r="H38" s="29" t="n">
        <v>3</v>
      </c>
      <c r="I38" s="29" t="n">
        <f aca="false">IF(D38="S",H38*1.1925,H38*1.1402)</f>
        <v>3.4206</v>
      </c>
      <c r="J38" s="29" t="n">
        <f aca="false">G38*H38</f>
        <v>165</v>
      </c>
      <c r="K38" s="29" t="n">
        <f aca="false">I38*G38</f>
        <v>188.133</v>
      </c>
    </row>
    <row r="39" customFormat="false" ht="34.8" hidden="false" customHeight="false" outlineLevel="0" collapsed="false">
      <c r="A39" s="25" t="s">
        <v>72</v>
      </c>
      <c r="B39" s="34" t="n">
        <v>39773</v>
      </c>
      <c r="C39" s="26" t="s">
        <v>19</v>
      </c>
      <c r="D39" s="27" t="s">
        <v>61</v>
      </c>
      <c r="E39" s="28" t="s">
        <v>73</v>
      </c>
      <c r="F39" s="25" t="s">
        <v>11</v>
      </c>
      <c r="G39" s="29" t="n">
        <v>1</v>
      </c>
      <c r="H39" s="29" t="n">
        <v>151.78</v>
      </c>
      <c r="I39" s="29" t="n">
        <f aca="false">IF(D39="S",H39*1.1925,H39*1.1402)</f>
        <v>173.059556</v>
      </c>
      <c r="J39" s="29" t="n">
        <f aca="false">G39*H39</f>
        <v>151.78</v>
      </c>
      <c r="K39" s="29" t="n">
        <f aca="false">I39*G39</f>
        <v>173.059556</v>
      </c>
    </row>
    <row r="40" customFormat="false" ht="34.8" hidden="false" customHeight="false" outlineLevel="0" collapsed="false">
      <c r="A40" s="25" t="s">
        <v>74</v>
      </c>
      <c r="B40" s="34" t="n">
        <v>91941</v>
      </c>
      <c r="C40" s="26" t="s">
        <v>19</v>
      </c>
      <c r="D40" s="27" t="s">
        <v>20</v>
      </c>
      <c r="E40" s="28" t="s">
        <v>75</v>
      </c>
      <c r="F40" s="25" t="s">
        <v>11</v>
      </c>
      <c r="G40" s="29" t="n">
        <v>2</v>
      </c>
      <c r="H40" s="29" t="n">
        <v>10.44</v>
      </c>
      <c r="I40" s="29" t="n">
        <f aca="false">IF(D40="S",H40*1.1925,H40*1.1402)</f>
        <v>12.4497</v>
      </c>
      <c r="J40" s="29" t="n">
        <f aca="false">G40*H40</f>
        <v>20.88</v>
      </c>
      <c r="K40" s="29" t="n">
        <f aca="false">I40*G40</f>
        <v>24.8994</v>
      </c>
    </row>
    <row r="41" customFormat="false" ht="34.8" hidden="false" customHeight="false" outlineLevel="0" collapsed="false">
      <c r="A41" s="25" t="s">
        <v>76</v>
      </c>
      <c r="B41" s="34" t="n">
        <v>92003</v>
      </c>
      <c r="C41" s="26" t="s">
        <v>19</v>
      </c>
      <c r="D41" s="27" t="s">
        <v>20</v>
      </c>
      <c r="E41" s="28" t="s">
        <v>77</v>
      </c>
      <c r="F41" s="25" t="s">
        <v>11</v>
      </c>
      <c r="G41" s="29" t="n">
        <v>3</v>
      </c>
      <c r="H41" s="29" t="n">
        <v>46.46</v>
      </c>
      <c r="I41" s="29" t="n">
        <f aca="false">IF(D41="S",H41*1.1925,H41*1.1402)</f>
        <v>55.40355</v>
      </c>
      <c r="J41" s="29" t="n">
        <f aca="false">G41*H41</f>
        <v>139.38</v>
      </c>
      <c r="K41" s="29" t="n">
        <f aca="false">I41*G41</f>
        <v>166.21065</v>
      </c>
    </row>
    <row r="42" customFormat="false" ht="20.3" hidden="false" customHeight="false" outlineLevel="0" collapsed="false">
      <c r="A42" s="30" t="s">
        <v>37</v>
      </c>
      <c r="B42" s="30"/>
      <c r="C42" s="30"/>
      <c r="D42" s="30"/>
      <c r="E42" s="30"/>
      <c r="F42" s="30"/>
      <c r="G42" s="30"/>
      <c r="H42" s="30"/>
      <c r="I42" s="30"/>
      <c r="J42" s="31" t="n">
        <f aca="false">SUBTOTAL(9,J32:J41)</f>
        <v>7399.23</v>
      </c>
      <c r="K42" s="31" t="n">
        <f aca="false">SUBTOTAL(9,K32:K41)</f>
        <v>8655.522524</v>
      </c>
      <c r="N42" s="32"/>
    </row>
    <row r="43" customFormat="false" ht="20.3" hidden="false" customHeight="false" outlineLevel="0" collapsed="false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N43" s="32"/>
    </row>
    <row r="44" customFormat="false" ht="22.65" hidden="false" customHeight="false" outlineLevel="0" collapsed="false">
      <c r="A44" s="36" t="s">
        <v>78</v>
      </c>
      <c r="B44" s="36"/>
      <c r="C44" s="36"/>
      <c r="D44" s="36"/>
      <c r="E44" s="36"/>
      <c r="F44" s="36"/>
      <c r="G44" s="36"/>
      <c r="H44" s="36"/>
      <c r="I44" s="36"/>
      <c r="J44" s="37" t="n">
        <f aca="false">SUBTOTAL(9,J11:J41)</f>
        <v>84513.7504</v>
      </c>
      <c r="K44" s="37" t="e">
        <f aca="false">SUBTOTAL(9,#REF!)</f>
        <v>#REF!</v>
      </c>
    </row>
    <row r="45" customFormat="false" ht="22.65" hidden="false" customHeight="false" outlineLevel="0" collapsed="false">
      <c r="A45" s="36" t="s">
        <v>79</v>
      </c>
      <c r="B45" s="36"/>
      <c r="C45" s="36"/>
      <c r="D45" s="36"/>
      <c r="E45" s="36"/>
      <c r="F45" s="36"/>
      <c r="G45" s="36"/>
      <c r="H45" s="36"/>
      <c r="I45" s="36"/>
      <c r="J45" s="37" t="n">
        <f aca="false">SUBTOTAL(9,K11:K41)</f>
        <v>100614.588101</v>
      </c>
      <c r="K45" s="37" t="n">
        <f aca="false">SUBTOTAL(9,K44:K44)</f>
        <v>0</v>
      </c>
    </row>
    <row r="47" s="22" customFormat="true" ht="29.85" hidden="false" customHeight="true" outlineLevel="0" collapsed="false">
      <c r="A47" s="38" t="s">
        <v>80</v>
      </c>
      <c r="B47" s="38"/>
      <c r="C47" s="38"/>
      <c r="D47" s="38"/>
      <c r="E47" s="38"/>
      <c r="F47" s="38"/>
      <c r="G47" s="39"/>
      <c r="H47" s="39"/>
      <c r="I47" s="39"/>
      <c r="J47" s="39"/>
      <c r="K47" s="40"/>
    </row>
    <row r="48" s="22" customFormat="true" ht="21.5" hidden="false" customHeight="false" outlineLevel="0" collapsed="false">
      <c r="A48" s="41"/>
      <c r="B48" s="41"/>
      <c r="C48" s="41"/>
      <c r="D48" s="42"/>
      <c r="E48" s="41"/>
      <c r="F48" s="41"/>
      <c r="G48" s="39"/>
      <c r="H48" s="39"/>
      <c r="I48" s="39"/>
      <c r="J48" s="39"/>
      <c r="K48" s="40"/>
    </row>
    <row r="49" s="22" customFormat="true" ht="21.5" hidden="false" customHeight="false" outlineLevel="0" collapsed="false">
      <c r="A49" s="41"/>
      <c r="B49" s="41"/>
      <c r="C49" s="39"/>
      <c r="D49" s="43"/>
      <c r="E49" s="39"/>
      <c r="F49" s="39"/>
      <c r="G49" s="41"/>
      <c r="H49" s="41"/>
      <c r="I49" s="44"/>
      <c r="J49" s="44"/>
      <c r="K49" s="45"/>
    </row>
    <row r="50" s="22" customFormat="true" ht="21.5" hidden="false" customHeight="false" outlineLevel="0" collapsed="false">
      <c r="A50" s="41"/>
      <c r="B50" s="41"/>
      <c r="D50" s="46"/>
      <c r="F50" s="47"/>
      <c r="G50" s="47" t="s">
        <v>81</v>
      </c>
      <c r="H50" s="41"/>
      <c r="I50" s="44"/>
      <c r="J50" s="44"/>
      <c r="K50" s="45"/>
    </row>
    <row r="51" s="22" customFormat="true" ht="21.5" hidden="false" customHeight="false" outlineLevel="0" collapsed="false">
      <c r="A51" s="45"/>
      <c r="B51" s="40" t="s">
        <v>82</v>
      </c>
      <c r="C51" s="40"/>
      <c r="D51" s="40"/>
      <c r="E51" s="40" t="s">
        <v>82</v>
      </c>
      <c r="G51" s="40" t="s">
        <v>82</v>
      </c>
      <c r="H51" s="40"/>
      <c r="I51" s="40"/>
      <c r="J51" s="40"/>
      <c r="K51" s="40"/>
    </row>
    <row r="52" s="22" customFormat="true" ht="21.5" hidden="false" customHeight="false" outlineLevel="0" collapsed="false">
      <c r="B52" s="48" t="s">
        <v>83</v>
      </c>
      <c r="C52" s="48"/>
      <c r="D52" s="48"/>
      <c r="E52" s="42" t="s">
        <v>84</v>
      </c>
      <c r="G52" s="48" t="s">
        <v>85</v>
      </c>
      <c r="H52" s="48"/>
      <c r="I52" s="48"/>
      <c r="J52" s="48"/>
      <c r="K52" s="48"/>
    </row>
    <row r="53" s="22" customFormat="true" ht="21.5" hidden="false" customHeight="false" outlineLevel="0" collapsed="false">
      <c r="B53" s="40" t="s">
        <v>86</v>
      </c>
      <c r="C53" s="40"/>
      <c r="D53" s="40"/>
      <c r="E53" s="40" t="s">
        <v>86</v>
      </c>
      <c r="G53" s="40" t="s">
        <v>87</v>
      </c>
      <c r="H53" s="40"/>
      <c r="I53" s="40"/>
      <c r="J53" s="40"/>
      <c r="K53" s="40"/>
    </row>
    <row r="54" s="22" customFormat="true" ht="21.5" hidden="false" customHeight="false" outlineLevel="0" collapsed="false">
      <c r="B54" s="40" t="s">
        <v>88</v>
      </c>
      <c r="C54" s="40"/>
      <c r="D54" s="40"/>
      <c r="E54" s="40" t="s">
        <v>89</v>
      </c>
      <c r="F54" s="39"/>
      <c r="G54" s="39"/>
      <c r="H54" s="39"/>
      <c r="I54" s="39"/>
      <c r="J54" s="39"/>
      <c r="K54" s="40"/>
    </row>
    <row r="55" customFormat="false" ht="21.5" hidden="false" customHeight="false" outlineLevel="0" collapsed="false">
      <c r="B55" s="49"/>
      <c r="C55" s="49"/>
      <c r="D55" s="49"/>
      <c r="E55" s="50"/>
      <c r="F55" s="51"/>
      <c r="G55" s="51"/>
      <c r="H55" s="51"/>
      <c r="I55" s="51"/>
      <c r="J55" s="51"/>
      <c r="K55" s="49"/>
    </row>
  </sheetData>
  <mergeCells count="30">
    <mergeCell ref="A1:K1"/>
    <mergeCell ref="A2:K2"/>
    <mergeCell ref="A3:K3"/>
    <mergeCell ref="A4:K4"/>
    <mergeCell ref="I5:J5"/>
    <mergeCell ref="A6:E6"/>
    <mergeCell ref="I6:J6"/>
    <mergeCell ref="A8:K8"/>
    <mergeCell ref="B10:K10"/>
    <mergeCell ref="A18:I18"/>
    <mergeCell ref="B20:K20"/>
    <mergeCell ref="A26:I26"/>
    <mergeCell ref="B27:K27"/>
    <mergeCell ref="A30:I30"/>
    <mergeCell ref="B31:K31"/>
    <mergeCell ref="A42:I42"/>
    <mergeCell ref="A43:K43"/>
    <mergeCell ref="A44:I44"/>
    <mergeCell ref="J44:K44"/>
    <mergeCell ref="A45:I45"/>
    <mergeCell ref="J45:K45"/>
    <mergeCell ref="A47:F47"/>
    <mergeCell ref="B51:D51"/>
    <mergeCell ref="G51:K51"/>
    <mergeCell ref="B52:D52"/>
    <mergeCell ref="G52:K52"/>
    <mergeCell ref="B53:D53"/>
    <mergeCell ref="G53:K53"/>
    <mergeCell ref="B54:D54"/>
    <mergeCell ref="B55:D55"/>
  </mergeCells>
  <printOptions headings="false" gridLines="false" gridLinesSet="true" horizontalCentered="false" verticalCentered="false"/>
  <pageMargins left="0.433333333333333" right="0.433333333333333" top="0.433333333333333" bottom="0.433333333333333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LibreOffice/6.3.0.4$Windows_X86_64 LibreOffice_project/057fc023c990d676a43019934386b85b21a9ee99</Applicat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2018-04-25T16:29:47Z</dcterms:created>
  <dc:creator>Engenharia 08</dc:creator>
  <dc:description/>
  <dc:language>pt-BR</dc:language>
  <cp:lastModifiedBy/>
  <dcterms:modified xsi:type="dcterms:W3CDTF">2022-02-23T16:44:35Z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