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RENAN ELIAS\OBRAS EMERGENCIAIS NOVEMBRO 2021\"/>
    </mc:Choice>
  </mc:AlternateContent>
  <xr:revisionPtr revIDLastSave="0" documentId="13_ncr:1_{DC334CDC-2B0F-4641-B794-AE2915CA1F4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NÃO DESONERADA" sheetId="1" r:id="rId1"/>
    <sheet name="CFF" sheetId="2" r:id="rId2"/>
    <sheet name="MODELO DE PROPOSTA" sheetId="4" r:id="rId3"/>
  </sheets>
  <definedNames>
    <definedName name="TipoOrçamento">"BASE"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2" l="1"/>
  <c r="F13" i="2" l="1"/>
  <c r="B13" i="2"/>
  <c r="A13" i="2"/>
  <c r="B11" i="2"/>
  <c r="A11" i="2"/>
  <c r="B9" i="2"/>
  <c r="A9" i="2"/>
  <c r="F11" i="2"/>
  <c r="F9" i="2"/>
  <c r="G45" i="4" l="1"/>
  <c r="E43" i="4"/>
  <c r="E44" i="4" s="1"/>
  <c r="E39" i="4"/>
  <c r="E37" i="4"/>
  <c r="E36" i="4"/>
  <c r="G33" i="4"/>
  <c r="E27" i="4"/>
  <c r="E26" i="4"/>
  <c r="E25" i="4"/>
  <c r="E24" i="4"/>
  <c r="E22" i="4"/>
  <c r="E20" i="4"/>
  <c r="E18" i="4"/>
  <c r="E31" i="4" s="1"/>
  <c r="E32" i="4" s="1"/>
  <c r="G16" i="4"/>
  <c r="E14" i="4"/>
  <c r="E15" i="4" s="1"/>
  <c r="E13" i="4"/>
  <c r="E12" i="4"/>
  <c r="E9" i="4"/>
  <c r="E10" i="4" s="1"/>
  <c r="E8" i="4"/>
  <c r="K49" i="1"/>
  <c r="K48" i="1"/>
  <c r="I46" i="1"/>
  <c r="I45" i="1"/>
  <c r="J44" i="1"/>
  <c r="I44" i="1"/>
  <c r="K44" i="1" s="1"/>
  <c r="J43" i="1"/>
  <c r="I43" i="1"/>
  <c r="K43" i="1" s="1"/>
  <c r="J42" i="1"/>
  <c r="I42" i="1"/>
  <c r="K42" i="1" s="1"/>
  <c r="I41" i="1"/>
  <c r="G41" i="1"/>
  <c r="J41" i="1" s="1"/>
  <c r="J40" i="1"/>
  <c r="I40" i="1"/>
  <c r="K40" i="1" s="1"/>
  <c r="I39" i="1"/>
  <c r="I38" i="1"/>
  <c r="G38" i="1"/>
  <c r="J38" i="1" s="1"/>
  <c r="J37" i="1"/>
  <c r="I37" i="1"/>
  <c r="K37" i="1" s="1"/>
  <c r="I34" i="1"/>
  <c r="I33" i="1"/>
  <c r="J32" i="1"/>
  <c r="I32" i="1"/>
  <c r="K32" i="1" s="1"/>
  <c r="J31" i="1"/>
  <c r="I31" i="1"/>
  <c r="K31" i="1" s="1"/>
  <c r="J30" i="1"/>
  <c r="I30" i="1"/>
  <c r="K30" i="1" s="1"/>
  <c r="J29" i="1"/>
  <c r="I29" i="1"/>
  <c r="K29" i="1" s="1"/>
  <c r="G29" i="1"/>
  <c r="I28" i="1"/>
  <c r="G28" i="1"/>
  <c r="J28" i="1" s="1"/>
  <c r="I27" i="1"/>
  <c r="G27" i="1"/>
  <c r="J27" i="1" s="1"/>
  <c r="G26" i="1"/>
  <c r="K26" i="1" s="1"/>
  <c r="K25" i="1"/>
  <c r="J25" i="1"/>
  <c r="J24" i="1"/>
  <c r="I24" i="1"/>
  <c r="G24" i="1"/>
  <c r="J23" i="1"/>
  <c r="I23" i="1"/>
  <c r="K23" i="1" s="1"/>
  <c r="I22" i="1"/>
  <c r="G22" i="1"/>
  <c r="J22" i="1" s="1"/>
  <c r="J21" i="1"/>
  <c r="I21" i="1"/>
  <c r="K21" i="1" s="1"/>
  <c r="I20" i="1"/>
  <c r="G20" i="1"/>
  <c r="G33" i="1" s="1"/>
  <c r="I17" i="1"/>
  <c r="I16" i="1"/>
  <c r="G16" i="1"/>
  <c r="G17" i="1" s="1"/>
  <c r="J17" i="1" s="1"/>
  <c r="I15" i="1"/>
  <c r="G15" i="1"/>
  <c r="J15" i="1" s="1"/>
  <c r="I14" i="1"/>
  <c r="G14" i="1"/>
  <c r="J14" i="1" s="1"/>
  <c r="J13" i="1"/>
  <c r="I13" i="1"/>
  <c r="K13" i="1" s="1"/>
  <c r="I12" i="1"/>
  <c r="J11" i="1"/>
  <c r="I11" i="1"/>
  <c r="K11" i="1" s="1"/>
  <c r="G11" i="1"/>
  <c r="G12" i="1" s="1"/>
  <c r="J12" i="1" s="1"/>
  <c r="I10" i="1"/>
  <c r="G10" i="1"/>
  <c r="J10" i="1" s="1"/>
  <c r="K15" i="1" l="1"/>
  <c r="K27" i="1"/>
  <c r="K12" i="1"/>
  <c r="K20" i="1"/>
  <c r="K41" i="1"/>
  <c r="K38" i="1"/>
  <c r="J16" i="1"/>
  <c r="G39" i="1"/>
  <c r="J39" i="1" s="1"/>
  <c r="K28" i="1"/>
  <c r="K10" i="1"/>
  <c r="K22" i="1"/>
  <c r="K17" i="1"/>
  <c r="K33" i="1"/>
  <c r="K24" i="1"/>
  <c r="K16" i="1"/>
  <c r="K14" i="1"/>
  <c r="K18" i="1"/>
  <c r="D10" i="2" s="1"/>
  <c r="G34" i="1"/>
  <c r="J34" i="1" s="1"/>
  <c r="J33" i="1"/>
  <c r="J26" i="1"/>
  <c r="J18" i="1"/>
  <c r="G45" i="1"/>
  <c r="J20" i="1"/>
  <c r="K39" i="1" l="1"/>
  <c r="F10" i="2"/>
  <c r="K34" i="1"/>
  <c r="K35" i="1" s="1"/>
  <c r="D12" i="2" s="1"/>
  <c r="F12" i="2" s="1"/>
  <c r="J35" i="1"/>
  <c r="K45" i="1"/>
  <c r="J45" i="1"/>
  <c r="G46" i="1"/>
  <c r="D15" i="2" l="1"/>
  <c r="K46" i="1"/>
  <c r="J46" i="1"/>
  <c r="K47" i="1"/>
  <c r="E14" i="2" s="1"/>
  <c r="J47" i="1"/>
  <c r="E15" i="2" l="1"/>
  <c r="F15" i="2" s="1"/>
  <c r="F14" i="2"/>
  <c r="J48" i="1"/>
  <c r="J49" i="1"/>
</calcChain>
</file>

<file path=xl/sharedStrings.xml><?xml version="1.0" encoding="utf-8"?>
<sst xmlns="http://schemas.openxmlformats.org/spreadsheetml/2006/main" count="363" uniqueCount="102">
  <si>
    <t xml:space="preserve"> </t>
  </si>
  <si>
    <t>PREFEITURA MUNICIPAL DE ORLÂNDIA</t>
  </si>
  <si>
    <t>OBRA EMERGENCIAL 09_2021 - OBRAS DE MANUTENÇÃO DE GALERIAS DE ÁGUAS PLUVIAIS</t>
  </si>
  <si>
    <t xml:space="preserve">BDI MATERIAL (%) </t>
  </si>
  <si>
    <t xml:space="preserve">BDI SERVIÇO (%) </t>
  </si>
  <si>
    <t>OBRAS DE REDE DE GALERIAS DE AGUAS PLUVIAIS</t>
  </si>
  <si>
    <t>ITEM</t>
  </si>
  <si>
    <t>CÓDIGO</t>
  </si>
  <si>
    <t>TABELA</t>
  </si>
  <si>
    <t>S - Serviço I - Insumo</t>
  </si>
  <si>
    <t>DESCRIÇÃO</t>
  </si>
  <si>
    <t>UNI</t>
  </si>
  <si>
    <t>QUANTITATIVO</t>
  </si>
  <si>
    <t xml:space="preserve">CUSTO UNITÁRIO (R$) </t>
  </si>
  <si>
    <t>PREÇO COM BDI (R$)</t>
  </si>
  <si>
    <t>VALOR TOTAL (R$)</t>
  </si>
  <si>
    <t>VALOR TOTAL COM BDI (R$)</t>
  </si>
  <si>
    <t>GALERIAS DE ÁGUAS PLUVIAIS - RUA 16 ESQUINA COM AVENIDA “A”</t>
  </si>
  <si>
    <t>1.1</t>
  </si>
  <si>
    <t>SINAPI</t>
  </si>
  <si>
    <t>S</t>
  </si>
  <si>
    <t>DEMOLIÇÃO PARCIAL DE PAVIMENTO ASFÁLTICO, DE FORMA MECANIZADA, SEM REAPROVEITAMENTO. AF_12/2017</t>
  </si>
  <si>
    <t>M²</t>
  </si>
  <si>
    <t>1.2</t>
  </si>
  <si>
    <t>ESCAVAÇÃO MECANIZADA DE VALA COM PROF. ATÉ 1,5 M (MÉDIA ENTRE MONTANTE E JUSANTE/UMA COMPOSIÇÃO POR TRECHO), COM RETROESCAVADEIRA (0,26 M3/88 HP), LARG. MENOR QUE 0,8 M, EM SOLO DE 2A CATEGORIA, EM LOCAIS COM ALTO NÍVEL DE INTERFERÊNCIA. AF_02/2021</t>
  </si>
  <si>
    <t>M³</t>
  </si>
  <si>
    <t>1.3</t>
  </si>
  <si>
    <t>ATERRO MECANIZADO DE VALA COM RETROESCAVADEIRA (CAPACIDADE DA CAÇAMBA DA RETRO: 0,26 M³ / POTÊNCIA: 88 HP), LARGURA DE 0,8 A 1,5 M, PROFUNDIDADE DE 1,5 A 3,0 M, COM SOLO ARGILO-ARENOSO. AF_05/2016</t>
  </si>
  <si>
    <t>1.4</t>
  </si>
  <si>
    <t>TUBO DE CONCRETO PARA REDES COLETORAS DE ÁGUAS PLUVIAIS, DIÂMETRO DE 600 MM, JUNTA RÍGIDA, INSTALADO EM LOCAL COM ALTO NÍVEL DE INTERFERÊNCIAS - FORNECIMENTO E ASSENTAMENTO. AF_12/2015</t>
  </si>
  <si>
    <t>M</t>
  </si>
  <si>
    <t>1.5</t>
  </si>
  <si>
    <t>LASTRO COM MATERIAL GRANULAR (PEDRA BRITADA N.2), APLICADO EM PISOS OU RADIERS, ESPESSURA DE *10 CM*. AF_08/2017</t>
  </si>
  <si>
    <t>1.6</t>
  </si>
  <si>
    <t>CONCRETAGEM DE RADIER, PISO DE CONCRETO OU LAJE SOBRE SOLO, FCK 30 MPA - LANÇAMENTO, ADENSAMENTO E ACABAMENTO. AF_09/2021</t>
  </si>
  <si>
    <t>1.8</t>
  </si>
  <si>
    <t>CARGA, MANOBRA E DESCARGA DE ENTULHO EM CAMINHÃO BASCULANTE 6 M³ - CARGA COM ESCAVADEIRA HIDRÁULICA  (CAÇAMBA DE 0,80 M³ / 111 HP) E DESCARGA LIVRE (UNIDADE: M3). AF_07/2020</t>
  </si>
  <si>
    <t>1.9</t>
  </si>
  <si>
    <t>TRANSPORTE COM CAMINHÃO BASCULANTE DE 10 M³, EM VIA URBANA EM LEITO NATURAL (UNIDADE: M3XKM). AF_07/2020 -  DE ATÉ 10KM</t>
  </si>
  <si>
    <t>M³XKM</t>
  </si>
  <si>
    <t>SUB - TOTAL</t>
  </si>
  <si>
    <t>2.1</t>
  </si>
  <si>
    <t>REMOÇÃO DE TRAMA METÁLICA PARA COBERTURA, DE FORMA MANUAL, SEM REAPROVEITAMENTO. AF_12/2017 – REMOÇÃO DAS GRADES E RECOLOCAÇÃO.</t>
  </si>
  <si>
    <t>2.2</t>
  </si>
  <si>
    <t>2.3</t>
  </si>
  <si>
    <t>DEMOLIÇÃO DE LAJES, DE FORMA MANUAL, SEM REAPROVEITAMENTO. AF_12/2017 – DEMOLIÇÃO MANUAL DE PISO DE CONCRETO.</t>
  </si>
  <si>
    <t>2.4</t>
  </si>
  <si>
    <t>2.5</t>
  </si>
  <si>
    <t>2.6</t>
  </si>
  <si>
    <t>2.7</t>
  </si>
  <si>
    <t>2.8</t>
  </si>
  <si>
    <t>PEÇA RETANGULAR PRÉ-MOLDADA, VOLUME DE CONCRETO DE 30 A 100 LITROS, TAXA DE AÇO APROXIMADA DE 30KG/M³. AF_01/2018 – (TAMPA E BASE DA CAIXA)</t>
  </si>
  <si>
    <t>2.9</t>
  </si>
  <si>
    <t>ALVENARIA DE BLOCOS DE CONCRETO ESTRUTURAL 14X19X29 CM, (ESPESSURA 14 CM) FBK = 14,0 MPA, PARA PAREDES COM ÁREA LÍQUIDA MENOR QUE 6M², COM VÃOS, UTILIZANDO PALHETA. AF_07/2020</t>
  </si>
  <si>
    <t>2.10</t>
  </si>
  <si>
    <t>CINTA DE AMARRAÇÃO DE ALVENARIA MOLDADA IN LOCO COM UTILIZAÇÃO DE BLOCOS CANALETA. AF_03/2016</t>
  </si>
  <si>
    <t>2.11</t>
  </si>
  <si>
    <t>CANALETA MEIA CANA PRÉ-MOLDADA DE CONCRETO (D = 40 CM) - FORNECIMENTO E INSTALAÇÃO. AF_08/2021</t>
  </si>
  <si>
    <t>2.12</t>
  </si>
  <si>
    <t>GUIA (MEIO-FIO) CONCRETO, MOLDADA  IN LOCO  EM TRECHO RETO COM EXTRUSORA, 13 CM BASE X 22 CM ALTURA. AF_06/2016</t>
  </si>
  <si>
    <t>2.13</t>
  </si>
  <si>
    <t>EXECUÇÃO DE PASSEIO (CALÇADA) OU PISO DE CONCRETO COM CONCRETO MOLDADO IN LOCO, USINADO, ACABAMENTO CONVENCIONAL, ESPESSURA 8 CM, ARMADO. AF_07/2016</t>
  </si>
  <si>
    <t>2.14</t>
  </si>
  <si>
    <t>2.15</t>
  </si>
  <si>
    <t>GALERIAS DE ÁGUAS PLUVIAIS – RUA 08 N 372-382 – ESQUINA COM A PRAÇA DAS MÃES.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</si>
  <si>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</si>
  <si>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</si>
  <si>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</si>
  <si>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</si>
  <si>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</si>
  <si>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</si>
  <si>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</si>
  <si>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</si>
  <si>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</si>
  <si>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</si>
  <si>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 xml:space="preserve"> TOTAL (R$)</t>
  </si>
  <si>
    <t>TOTAL INCLUSO BDI  (%)</t>
  </si>
  <si>
    <t xml:space="preserve">De acordo. </t>
  </si>
  <si>
    <t xml:space="preserve"> _________________________________</t>
  </si>
  <si>
    <t>_________________________________</t>
  </si>
  <si>
    <t xml:space="preserve">       Eng. Renan Elias      </t>
  </si>
  <si>
    <t>Sérgio Augusto Bordim Júnior</t>
  </si>
  <si>
    <t>Responsável Técnico</t>
  </si>
  <si>
    <t xml:space="preserve">        Prefeito Municipal de Orlândia       </t>
  </si>
  <si>
    <t>CREA/SP 5069756100</t>
  </si>
  <si>
    <t>VALOR UNITÁRIO BDI (R$)</t>
  </si>
  <si>
    <t xml:space="preserve">TOTAL OBRA INCLUSO BDI </t>
  </si>
  <si>
    <t>MUNICÍPIO: Orlândia -SP</t>
  </si>
  <si>
    <t>CRONOGRAMA FÍSICO-FINANCEIRO</t>
  </si>
  <si>
    <t>ÍTEM</t>
  </si>
  <si>
    <t>TOTAL COM BDI</t>
  </si>
  <si>
    <t>ACUM.</t>
  </si>
  <si>
    <t xml:space="preserve">BDI:  - Serviço = 22,03% | Insumo =  14,02% </t>
  </si>
  <si>
    <t>FINAL DA AVENIDA 05, PRÓXIMO AO ANEL VIÁRIO GILBERTO DEFINE</t>
  </si>
  <si>
    <t>MÊS 01</t>
  </si>
  <si>
    <t>MÊS 02</t>
  </si>
  <si>
    <t>TOTAL</t>
  </si>
  <si>
    <t>Orlândia/SP, 03 de Dezembro de 2021.</t>
  </si>
  <si>
    <t>OBRAS DE REPARO DE GALERIAS DE ÁGUAS PLUVIAIS</t>
  </si>
  <si>
    <t>OBJETO: CONTRATAÇÃO DE EMPRESA ESPECIALIZADA EM ENGENHARIA PARA EXECUÇÃO DE OBRAS DE REPARO DE GALERIAS DE ÁGUAS PLUVIAIS NO MUNICIPIO DE ORLÂNDIA.</t>
  </si>
  <si>
    <t>TABELA DE REFERÊNCIA - SINAPI / SP / 10-2021 /NÃO DESONERADO</t>
  </si>
  <si>
    <t>PLANILHA ORÇAMENTÁRIA – NOVEMBR0-2021 - BASE - (NÃO DESONERADO)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</si>
</sst>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name val="Verdana"/>
      <family val="2"/>
    </font>
    <font>
      <b/>
      <sz val="14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CE1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0" fillId="0" borderId="0" applyBorder="0" applyProtection="0"/>
  </cellStyleXfs>
  <cellXfs count="83">
    <xf numFmtId="0" fontId="0" fillId="0" borderId="0" xfId="0"/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" fontId="3" fillId="0" borderId="4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4" fontId="0" fillId="0" borderId="0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4" fontId="4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3" borderId="2" xfId="0" applyFont="1" applyFill="1" applyBorder="1" applyAlignment="1" applyProtection="1">
      <alignment horizontal="center" vertical="center"/>
    </xf>
    <xf numFmtId="4" fontId="0" fillId="3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0" fillId="0" borderId="2" xfId="0" applyNumberFormat="1" applyFont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/>
      <protection locked="0"/>
    </xf>
    <xf numFmtId="4" fontId="7" fillId="0" borderId="2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Protection="1">
      <protection locked="0"/>
    </xf>
    <xf numFmtId="0" fontId="13" fillId="5" borderId="2" xfId="1" applyFont="1" applyFill="1" applyBorder="1" applyAlignment="1">
      <alignment horizontal="center" vertical="center" wrapText="1"/>
    </xf>
    <xf numFmtId="10" fontId="15" fillId="0" borderId="2" xfId="1" applyNumberFormat="1" applyFont="1" applyBorder="1" applyAlignment="1">
      <alignment horizontal="center" vertical="center" wrapText="1"/>
    </xf>
    <xf numFmtId="4" fontId="15" fillId="0" borderId="2" xfId="1" applyNumberFormat="1" applyFont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10" fontId="15" fillId="0" borderId="13" xfId="1" applyNumberFormat="1" applyFont="1" applyBorder="1" applyAlignment="1">
      <alignment horizontal="center" vertical="center" wrapText="1"/>
    </xf>
    <xf numFmtId="4" fontId="15" fillId="0" borderId="13" xfId="1" applyNumberFormat="1" applyFont="1" applyBorder="1" applyAlignment="1">
      <alignment horizontal="center" vertical="center" wrapText="1"/>
    </xf>
    <xf numFmtId="0" fontId="0" fillId="0" borderId="16" xfId="0" applyFont="1" applyBorder="1"/>
    <xf numFmtId="0" fontId="0" fillId="0" borderId="17" xfId="0" applyFont="1" applyBorder="1"/>
    <xf numFmtId="0" fontId="16" fillId="0" borderId="18" xfId="0" applyFont="1" applyBorder="1" applyAlignment="1">
      <alignment horizontal="center"/>
    </xf>
    <xf numFmtId="4" fontId="14" fillId="0" borderId="18" xfId="1" applyNumberFormat="1" applyFont="1" applyBorder="1" applyAlignment="1">
      <alignment horizontal="center" vertical="center" wrapText="1"/>
    </xf>
    <xf numFmtId="4" fontId="14" fillId="0" borderId="19" xfId="1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4" fontId="0" fillId="0" borderId="2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4" fontId="14" fillId="0" borderId="2" xfId="1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6000000}"/>
    <cellStyle name="Normal 3" xfId="2" xr:uid="{00000000-0005-0000-0000-000007000000}"/>
    <cellStyle name="Separador de milhares 2 2" xfId="3" xr:uid="{00000000-0005-0000-0000-000008000000}"/>
  </cellStyles>
  <dxfs count="6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67320</xdr:colOff>
      <xdr:row>0</xdr:row>
      <xdr:rowOff>89640</xdr:rowOff>
    </xdr:from>
    <xdr:to>
      <xdr:col>10</xdr:col>
      <xdr:colOff>189360</xdr:colOff>
      <xdr:row>0</xdr:row>
      <xdr:rowOff>1151280</xdr:rowOff>
    </xdr:to>
    <xdr:pic>
      <xdr:nvPicPr>
        <xdr:cNvPr id="2" name="Picture 1" descr="Figura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3520" y="89640"/>
          <a:ext cx="9356760" cy="106164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97716</xdr:colOff>
      <xdr:row>0</xdr:row>
      <xdr:rowOff>103798</xdr:rowOff>
    </xdr:from>
    <xdr:to>
      <xdr:col>5</xdr:col>
      <xdr:colOff>832796</xdr:colOff>
      <xdr:row>0</xdr:row>
      <xdr:rowOff>1014276</xdr:rowOff>
    </xdr:to>
    <xdr:pic>
      <xdr:nvPicPr>
        <xdr:cNvPr id="4" name="Picture 1" descr="Figura2">
          <a:extLst>
            <a:ext uri="{FF2B5EF4-FFF2-40B4-BE49-F238E27FC236}">
              <a16:creationId xmlns:a16="http://schemas.microsoft.com/office/drawing/2014/main" id="{0B87DF9A-85A8-41AC-B556-FE66431B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716" y="103798"/>
          <a:ext cx="8172200" cy="910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9"/>
  <sheetViews>
    <sheetView tabSelected="1" zoomScale="70" zoomScaleNormal="70" workbookViewId="0">
      <selection activeCell="A3" sqref="A3:K3"/>
    </sheetView>
  </sheetViews>
  <sheetFormatPr defaultColWidth="9.109375" defaultRowHeight="14.4" x14ac:dyDescent="0.3"/>
  <cols>
    <col min="1" max="1" width="7.88671875" style="1" customWidth="1"/>
    <col min="2" max="2" width="10.5546875" style="1" customWidth="1"/>
    <col min="3" max="3" width="9.109375" style="1"/>
    <col min="4" max="4" width="11.44140625" style="1" customWidth="1"/>
    <col min="5" max="5" width="33.44140625" style="1" customWidth="1"/>
    <col min="6" max="6" width="8.109375" style="1" customWidth="1"/>
    <col min="7" max="7" width="17.44140625" style="2" customWidth="1"/>
    <col min="8" max="8" width="14.44140625" style="2" customWidth="1"/>
    <col min="9" max="9" width="11.88671875" style="2" customWidth="1"/>
    <col min="10" max="11" width="14.44140625" style="2" customWidth="1"/>
    <col min="12" max="1024" width="9.109375" style="1"/>
  </cols>
  <sheetData>
    <row r="1" spans="1:14" ht="95.25" customHeight="1" x14ac:dyDescent="0.3">
      <c r="A1" s="1" t="s">
        <v>0</v>
      </c>
    </row>
    <row r="2" spans="1:14" ht="18" x14ac:dyDescent="0.3">
      <c r="A2" s="58" t="s">
        <v>101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3"/>
    </row>
    <row r="3" spans="1:14" ht="18" x14ac:dyDescent="0.3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N3" s="1" t="s">
        <v>0</v>
      </c>
    </row>
    <row r="4" spans="1:14" ht="18" x14ac:dyDescent="0.3">
      <c r="A4" s="60" t="s">
        <v>98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4" ht="18" x14ac:dyDescent="0.3">
      <c r="A5" s="4"/>
      <c r="B5" s="5"/>
      <c r="C5" s="5"/>
      <c r="D5" s="5"/>
      <c r="E5" s="5"/>
      <c r="F5" s="5"/>
      <c r="G5" s="6"/>
      <c r="H5" s="6"/>
      <c r="I5" s="61" t="s">
        <v>3</v>
      </c>
      <c r="J5" s="61"/>
      <c r="K5" s="8">
        <v>14.02</v>
      </c>
    </row>
    <row r="6" spans="1:14" x14ac:dyDescent="0.3">
      <c r="A6" s="9" t="s">
        <v>100</v>
      </c>
      <c r="B6" s="7"/>
      <c r="C6" s="7"/>
      <c r="D6" s="7"/>
      <c r="E6" s="7"/>
      <c r="F6" s="7"/>
      <c r="G6" s="10"/>
      <c r="H6" s="11"/>
      <c r="I6" s="61" t="s">
        <v>4</v>
      </c>
      <c r="J6" s="61"/>
      <c r="K6" s="8">
        <v>22.03</v>
      </c>
    </row>
    <row r="7" spans="1:14" ht="18" x14ac:dyDescent="0.3">
      <c r="A7" s="59" t="s">
        <v>5</v>
      </c>
      <c r="B7" s="59"/>
      <c r="C7" s="59"/>
      <c r="D7" s="59"/>
      <c r="E7" s="59"/>
      <c r="F7" s="59"/>
      <c r="G7" s="59"/>
      <c r="H7" s="59"/>
      <c r="I7" s="59"/>
      <c r="J7" s="59"/>
      <c r="K7" s="59"/>
      <c r="M7" s="13"/>
    </row>
    <row r="8" spans="1:14" s="17" customFormat="1" ht="46.8" x14ac:dyDescent="0.3">
      <c r="A8" s="14" t="s">
        <v>6</v>
      </c>
      <c r="B8" s="14" t="s">
        <v>7</v>
      </c>
      <c r="C8" s="14" t="s">
        <v>8</v>
      </c>
      <c r="D8" s="15" t="s">
        <v>9</v>
      </c>
      <c r="E8" s="14" t="s">
        <v>10</v>
      </c>
      <c r="F8" s="14" t="s">
        <v>11</v>
      </c>
      <c r="G8" s="16" t="s">
        <v>12</v>
      </c>
      <c r="H8" s="16" t="s">
        <v>13</v>
      </c>
      <c r="I8" s="16" t="s">
        <v>14</v>
      </c>
      <c r="J8" s="16" t="s">
        <v>15</v>
      </c>
      <c r="K8" s="16" t="s">
        <v>16</v>
      </c>
    </row>
    <row r="9" spans="1:14" ht="49.5" customHeight="1" x14ac:dyDescent="0.3">
      <c r="A9" s="18">
        <v>1</v>
      </c>
      <c r="B9" s="19"/>
      <c r="C9" s="19"/>
      <c r="D9" s="19"/>
      <c r="E9" s="20" t="s">
        <v>17</v>
      </c>
      <c r="F9" s="21"/>
      <c r="G9" s="22"/>
      <c r="H9" s="22"/>
      <c r="I9" s="22"/>
      <c r="J9" s="22"/>
      <c r="K9" s="22"/>
    </row>
    <row r="10" spans="1:14" ht="41.4" x14ac:dyDescent="0.3">
      <c r="A10" s="23" t="s">
        <v>18</v>
      </c>
      <c r="B10" s="24">
        <v>97636</v>
      </c>
      <c r="C10" s="25" t="s">
        <v>19</v>
      </c>
      <c r="D10" s="25" t="s">
        <v>20</v>
      </c>
      <c r="E10" s="26" t="s">
        <v>21</v>
      </c>
      <c r="F10" s="23" t="s">
        <v>22</v>
      </c>
      <c r="G10" s="27">
        <f>14*3.5</f>
        <v>49</v>
      </c>
      <c r="H10" s="27">
        <v>17.420000000000002</v>
      </c>
      <c r="I10" s="27">
        <f t="shared" ref="I10:I17" si="0">IF(D10="S",H10*1.2203,H10*1.1402)</f>
        <v>21.257626000000002</v>
      </c>
      <c r="J10" s="27">
        <f t="shared" ref="J10:J17" si="1">G10*H10</f>
        <v>853.58</v>
      </c>
      <c r="K10" s="27">
        <f t="shared" ref="K10:K17" si="2">I10*G10</f>
        <v>1041.6236740000002</v>
      </c>
    </row>
    <row r="11" spans="1:14" ht="110.4" x14ac:dyDescent="0.3">
      <c r="A11" s="23" t="s">
        <v>23</v>
      </c>
      <c r="B11" s="24">
        <v>102322</v>
      </c>
      <c r="C11" s="25" t="s">
        <v>19</v>
      </c>
      <c r="D11" s="25" t="s">
        <v>20</v>
      </c>
      <c r="E11" s="26" t="s">
        <v>24</v>
      </c>
      <c r="F11" s="23" t="s">
        <v>25</v>
      </c>
      <c r="G11" s="27">
        <f>14*3.5*2</f>
        <v>98</v>
      </c>
      <c r="H11" s="27">
        <v>17.63</v>
      </c>
      <c r="I11" s="27">
        <f t="shared" si="0"/>
        <v>21.513888999999999</v>
      </c>
      <c r="J11" s="27">
        <f t="shared" si="1"/>
        <v>1727.74</v>
      </c>
      <c r="K11" s="27">
        <f t="shared" si="2"/>
        <v>2108.3611219999998</v>
      </c>
    </row>
    <row r="12" spans="1:14" ht="96.6" x14ac:dyDescent="0.3">
      <c r="A12" s="23" t="s">
        <v>26</v>
      </c>
      <c r="B12" s="25">
        <v>94318</v>
      </c>
      <c r="C12" s="25" t="s">
        <v>19</v>
      </c>
      <c r="D12" s="25" t="s">
        <v>20</v>
      </c>
      <c r="E12" s="26" t="s">
        <v>27</v>
      </c>
      <c r="F12" s="23" t="s">
        <v>25</v>
      </c>
      <c r="G12" s="27">
        <f>G11</f>
        <v>98</v>
      </c>
      <c r="H12" s="27">
        <v>21.12</v>
      </c>
      <c r="I12" s="27">
        <f t="shared" si="0"/>
        <v>25.772735999999998</v>
      </c>
      <c r="J12" s="27">
        <f t="shared" si="1"/>
        <v>2069.7600000000002</v>
      </c>
      <c r="K12" s="27">
        <f t="shared" si="2"/>
        <v>2525.7281279999997</v>
      </c>
    </row>
    <row r="13" spans="1:14" ht="82.8" x14ac:dyDescent="0.3">
      <c r="A13" s="23" t="s">
        <v>28</v>
      </c>
      <c r="B13" s="24">
        <v>92221</v>
      </c>
      <c r="C13" s="25" t="s">
        <v>19</v>
      </c>
      <c r="D13" s="25" t="s">
        <v>20</v>
      </c>
      <c r="E13" s="26" t="s">
        <v>29</v>
      </c>
      <c r="F13" s="23" t="s">
        <v>30</v>
      </c>
      <c r="G13" s="27">
        <v>28</v>
      </c>
      <c r="H13" s="27">
        <v>288.2</v>
      </c>
      <c r="I13" s="27">
        <f t="shared" si="0"/>
        <v>351.69045999999997</v>
      </c>
      <c r="J13" s="27">
        <f t="shared" si="1"/>
        <v>8069.5999999999995</v>
      </c>
      <c r="K13" s="27">
        <f t="shared" si="2"/>
        <v>9847.3328799999999</v>
      </c>
    </row>
    <row r="14" spans="1:14" ht="62.25" customHeight="1" x14ac:dyDescent="0.3">
      <c r="A14" s="23" t="s">
        <v>31</v>
      </c>
      <c r="B14" s="24">
        <v>96624</v>
      </c>
      <c r="C14" s="25" t="s">
        <v>19</v>
      </c>
      <c r="D14" s="25" t="s">
        <v>20</v>
      </c>
      <c r="E14" s="26" t="s">
        <v>32</v>
      </c>
      <c r="F14" s="23" t="s">
        <v>25</v>
      </c>
      <c r="G14" s="27">
        <f>14*3*0.1</f>
        <v>4.2</v>
      </c>
      <c r="H14" s="27">
        <v>115.12</v>
      </c>
      <c r="I14" s="27">
        <f t="shared" si="0"/>
        <v>140.48093599999999</v>
      </c>
      <c r="J14" s="27">
        <f t="shared" si="1"/>
        <v>483.50400000000002</v>
      </c>
      <c r="K14" s="27">
        <f t="shared" si="2"/>
        <v>590.01993119999997</v>
      </c>
    </row>
    <row r="15" spans="1:14" ht="62.1" customHeight="1" x14ac:dyDescent="0.3">
      <c r="A15" s="23" t="s">
        <v>33</v>
      </c>
      <c r="B15" s="24">
        <v>97096</v>
      </c>
      <c r="C15" s="25" t="s">
        <v>19</v>
      </c>
      <c r="D15" s="25" t="s">
        <v>20</v>
      </c>
      <c r="E15" s="26" t="s">
        <v>34</v>
      </c>
      <c r="F15" s="23" t="s">
        <v>25</v>
      </c>
      <c r="G15" s="27">
        <f>14*3*0.2</f>
        <v>8.4</v>
      </c>
      <c r="H15" s="27">
        <v>410.18</v>
      </c>
      <c r="I15" s="27">
        <f t="shared" si="0"/>
        <v>500.54265399999997</v>
      </c>
      <c r="J15" s="27">
        <f t="shared" si="1"/>
        <v>3445.5120000000002</v>
      </c>
      <c r="K15" s="27">
        <f t="shared" si="2"/>
        <v>4204.5582936000001</v>
      </c>
    </row>
    <row r="16" spans="1:14" ht="82.8" x14ac:dyDescent="0.3">
      <c r="A16" s="23" t="s">
        <v>35</v>
      </c>
      <c r="B16" s="28">
        <v>100981</v>
      </c>
      <c r="C16" s="25" t="s">
        <v>19</v>
      </c>
      <c r="D16" s="25" t="s">
        <v>20</v>
      </c>
      <c r="E16" s="29" t="s">
        <v>36</v>
      </c>
      <c r="F16" s="23" t="s">
        <v>25</v>
      </c>
      <c r="G16" s="27">
        <f>(G11*1.4)+(G10*0.2)</f>
        <v>147</v>
      </c>
      <c r="H16" s="27">
        <v>7.62</v>
      </c>
      <c r="I16" s="27">
        <f t="shared" si="0"/>
        <v>9.298686</v>
      </c>
      <c r="J16" s="27">
        <f t="shared" si="1"/>
        <v>1120.1400000000001</v>
      </c>
      <c r="K16" s="27">
        <f t="shared" si="2"/>
        <v>1366.9068420000001</v>
      </c>
    </row>
    <row r="17" spans="1:14" ht="55.2" x14ac:dyDescent="0.3">
      <c r="A17" s="23" t="s">
        <v>37</v>
      </c>
      <c r="B17" s="25">
        <v>93588</v>
      </c>
      <c r="C17" s="25" t="s">
        <v>19</v>
      </c>
      <c r="D17" s="25" t="s">
        <v>20</v>
      </c>
      <c r="E17" s="26" t="s">
        <v>38</v>
      </c>
      <c r="F17" s="23" t="s">
        <v>39</v>
      </c>
      <c r="G17" s="27">
        <f>G16*10</f>
        <v>1470</v>
      </c>
      <c r="H17" s="27">
        <v>2.46</v>
      </c>
      <c r="I17" s="27">
        <f t="shared" si="0"/>
        <v>3.001938</v>
      </c>
      <c r="J17" s="27">
        <f t="shared" si="1"/>
        <v>3616.2</v>
      </c>
      <c r="K17" s="27">
        <f t="shared" si="2"/>
        <v>4412.8488600000001</v>
      </c>
    </row>
    <row r="18" spans="1:14" ht="18" customHeight="1" x14ac:dyDescent="0.3">
      <c r="A18" s="62" t="s">
        <v>40</v>
      </c>
      <c r="B18" s="62"/>
      <c r="C18" s="62"/>
      <c r="D18" s="62"/>
      <c r="E18" s="62"/>
      <c r="F18" s="62"/>
      <c r="G18" s="62"/>
      <c r="H18" s="62"/>
      <c r="I18" s="62"/>
      <c r="J18" s="27">
        <f>SUBTOTAL(9,J10:J17)</f>
        <v>21386.036</v>
      </c>
      <c r="K18" s="27">
        <f>SUBTOTAL(9,K10:K17)</f>
        <v>26097.379730799999</v>
      </c>
      <c r="N18" s="30"/>
    </row>
    <row r="19" spans="1:14" ht="49.5" customHeight="1" x14ac:dyDescent="0.3">
      <c r="A19" s="18">
        <v>2</v>
      </c>
      <c r="B19" s="19"/>
      <c r="C19" s="19"/>
      <c r="D19" s="19"/>
      <c r="E19" s="20" t="s">
        <v>93</v>
      </c>
      <c r="F19" s="21"/>
      <c r="G19" s="22"/>
      <c r="H19" s="22"/>
      <c r="I19" s="22"/>
      <c r="J19" s="22"/>
      <c r="K19" s="22"/>
    </row>
    <row r="20" spans="1:14" ht="52.8" customHeight="1" x14ac:dyDescent="0.3">
      <c r="A20" s="23" t="s">
        <v>41</v>
      </c>
      <c r="B20" s="24">
        <v>97655</v>
      </c>
      <c r="C20" s="25" t="s">
        <v>19</v>
      </c>
      <c r="D20" s="25" t="s">
        <v>20</v>
      </c>
      <c r="E20" s="26" t="s">
        <v>42</v>
      </c>
      <c r="F20" s="23" t="s">
        <v>22</v>
      </c>
      <c r="G20" s="27">
        <f>0.5*5*2</f>
        <v>5</v>
      </c>
      <c r="H20" s="27">
        <v>21.27</v>
      </c>
      <c r="I20" s="27">
        <f>IF(D20="S",H20*1.2203,H20*1.1402)</f>
        <v>25.955780999999998</v>
      </c>
      <c r="J20" s="27">
        <f t="shared" ref="J20:J34" si="3">G20*H20</f>
        <v>106.35</v>
      </c>
      <c r="K20" s="27">
        <f t="shared" ref="K20:K34" si="4">I20*G20</f>
        <v>129.77890499999998</v>
      </c>
    </row>
    <row r="21" spans="1:14" ht="65.400000000000006" customHeight="1" x14ac:dyDescent="0.3">
      <c r="A21" s="23" t="s">
        <v>43</v>
      </c>
      <c r="B21" s="24">
        <v>97636</v>
      </c>
      <c r="C21" s="25" t="s">
        <v>19</v>
      </c>
      <c r="D21" s="25" t="s">
        <v>20</v>
      </c>
      <c r="E21" s="26" t="s">
        <v>21</v>
      </c>
      <c r="F21" s="23" t="s">
        <v>22</v>
      </c>
      <c r="G21" s="27">
        <v>15</v>
      </c>
      <c r="H21" s="27">
        <v>17.420000000000002</v>
      </c>
      <c r="I21" s="27">
        <f>IF(D21="S",H21*1.2203,H21*1.1402)</f>
        <v>21.257626000000002</v>
      </c>
      <c r="J21" s="27">
        <f t="shared" si="3"/>
        <v>261.3</v>
      </c>
      <c r="K21" s="27">
        <f t="shared" si="4"/>
        <v>318.86439000000001</v>
      </c>
    </row>
    <row r="22" spans="1:14" ht="51.6" customHeight="1" x14ac:dyDescent="0.3">
      <c r="A22" s="23" t="s">
        <v>44</v>
      </c>
      <c r="B22" s="24">
        <v>97628</v>
      </c>
      <c r="C22" s="25" t="s">
        <v>19</v>
      </c>
      <c r="D22" s="25" t="s">
        <v>20</v>
      </c>
      <c r="E22" s="26" t="s">
        <v>45</v>
      </c>
      <c r="F22" s="23" t="s">
        <v>22</v>
      </c>
      <c r="G22" s="27">
        <f>6*5*0.2</f>
        <v>6</v>
      </c>
      <c r="H22" s="27">
        <v>298.70999999999998</v>
      </c>
      <c r="I22" s="27">
        <f>IF(D22="S",H22*1.2203,H22*1.1402)</f>
        <v>364.51581299999998</v>
      </c>
      <c r="J22" s="27">
        <f t="shared" si="3"/>
        <v>1792.2599999999998</v>
      </c>
      <c r="K22" s="27">
        <f t="shared" si="4"/>
        <v>2187.0948779999999</v>
      </c>
    </row>
    <row r="23" spans="1:14" ht="93" customHeight="1" x14ac:dyDescent="0.3">
      <c r="A23" s="23" t="s">
        <v>46</v>
      </c>
      <c r="B23" s="24">
        <v>102322</v>
      </c>
      <c r="C23" s="25" t="s">
        <v>19</v>
      </c>
      <c r="D23" s="25" t="s">
        <v>20</v>
      </c>
      <c r="E23" s="26" t="s">
        <v>24</v>
      </c>
      <c r="F23" s="23" t="s">
        <v>25</v>
      </c>
      <c r="G23" s="27">
        <v>42</v>
      </c>
      <c r="H23" s="27">
        <v>17.63</v>
      </c>
      <c r="I23" s="27">
        <f>IF(D23="S",H23*1.2203,H23*1.1402)</f>
        <v>21.513888999999999</v>
      </c>
      <c r="J23" s="27">
        <f t="shared" si="3"/>
        <v>740.45999999999992</v>
      </c>
      <c r="K23" s="27">
        <f t="shared" si="4"/>
        <v>903.58333799999991</v>
      </c>
    </row>
    <row r="24" spans="1:14" ht="96.6" x14ac:dyDescent="0.3">
      <c r="A24" s="23" t="s">
        <v>47</v>
      </c>
      <c r="B24" s="25">
        <v>94318</v>
      </c>
      <c r="C24" s="25" t="s">
        <v>19</v>
      </c>
      <c r="D24" s="25" t="s">
        <v>20</v>
      </c>
      <c r="E24" s="26" t="s">
        <v>27</v>
      </c>
      <c r="F24" s="23" t="s">
        <v>25</v>
      </c>
      <c r="G24" s="27">
        <f>G23</f>
        <v>42</v>
      </c>
      <c r="H24" s="27">
        <v>21.12</v>
      </c>
      <c r="I24" s="27">
        <f>IF(D24="S",H24*1.2203,H24*1.1402)</f>
        <v>25.772735999999998</v>
      </c>
      <c r="J24" s="27">
        <f t="shared" si="3"/>
        <v>887.04000000000008</v>
      </c>
      <c r="K24" s="27">
        <f t="shared" si="4"/>
        <v>1082.4549119999999</v>
      </c>
    </row>
    <row r="25" spans="1:14" ht="82.8" x14ac:dyDescent="0.3">
      <c r="A25" s="23" t="s">
        <v>48</v>
      </c>
      <c r="B25" s="24">
        <v>92221</v>
      </c>
      <c r="C25" s="25" t="s">
        <v>19</v>
      </c>
      <c r="D25" s="25" t="s">
        <v>20</v>
      </c>
      <c r="E25" s="26" t="s">
        <v>29</v>
      </c>
      <c r="F25" s="23" t="s">
        <v>30</v>
      </c>
      <c r="G25" s="27">
        <v>2</v>
      </c>
      <c r="H25" s="27">
        <v>288.2</v>
      </c>
      <c r="I25" s="27">
        <v>262.02</v>
      </c>
      <c r="J25" s="27">
        <f t="shared" si="3"/>
        <v>576.4</v>
      </c>
      <c r="K25" s="27">
        <f t="shared" si="4"/>
        <v>524.04</v>
      </c>
    </row>
    <row r="26" spans="1:14" ht="62.25" customHeight="1" x14ac:dyDescent="0.3">
      <c r="A26" s="23" t="s">
        <v>49</v>
      </c>
      <c r="B26" s="24">
        <v>96624</v>
      </c>
      <c r="C26" s="25" t="s">
        <v>19</v>
      </c>
      <c r="D26" s="25" t="s">
        <v>20</v>
      </c>
      <c r="E26" s="26" t="s">
        <v>32</v>
      </c>
      <c r="F26" s="23" t="s">
        <v>25</v>
      </c>
      <c r="G26" s="27">
        <f>14*3*0.1</f>
        <v>4.2</v>
      </c>
      <c r="H26" s="27">
        <v>115.12</v>
      </c>
      <c r="I26" s="27">
        <v>106.86</v>
      </c>
      <c r="J26" s="27">
        <f t="shared" si="3"/>
        <v>483.50400000000002</v>
      </c>
      <c r="K26" s="27">
        <f t="shared" si="4"/>
        <v>448.81200000000001</v>
      </c>
    </row>
    <row r="27" spans="1:14" ht="62.25" customHeight="1" x14ac:dyDescent="0.3">
      <c r="A27" s="23" t="s">
        <v>50</v>
      </c>
      <c r="B27" s="24">
        <v>97735</v>
      </c>
      <c r="C27" s="25" t="s">
        <v>19</v>
      </c>
      <c r="D27" s="25" t="s">
        <v>20</v>
      </c>
      <c r="E27" s="26" t="s">
        <v>51</v>
      </c>
      <c r="F27" s="23" t="s">
        <v>25</v>
      </c>
      <c r="G27" s="27">
        <f>1.75*1.75*0.3</f>
        <v>0.91874999999999996</v>
      </c>
      <c r="H27" s="27">
        <v>2435.4</v>
      </c>
      <c r="I27" s="27">
        <f t="shared" ref="I27:I34" si="5">IF(D27="S",H27*1.2203,H27*1.1402)</f>
        <v>2971.9186199999999</v>
      </c>
      <c r="J27" s="27">
        <f t="shared" si="3"/>
        <v>2237.5237499999998</v>
      </c>
      <c r="K27" s="27">
        <f t="shared" si="4"/>
        <v>2730.4502321249997</v>
      </c>
    </row>
    <row r="28" spans="1:14" ht="72.3" customHeight="1" x14ac:dyDescent="0.3">
      <c r="A28" s="23" t="s">
        <v>52</v>
      </c>
      <c r="B28" s="28">
        <v>89468</v>
      </c>
      <c r="C28" s="25" t="s">
        <v>19</v>
      </c>
      <c r="D28" s="25" t="s">
        <v>20</v>
      </c>
      <c r="E28" s="29" t="s">
        <v>53</v>
      </c>
      <c r="F28" s="23" t="s">
        <v>22</v>
      </c>
      <c r="G28" s="27">
        <f>(1.75*1.5*4)+3</f>
        <v>13.5</v>
      </c>
      <c r="H28" s="27">
        <v>111.4</v>
      </c>
      <c r="I28" s="27">
        <f t="shared" si="5"/>
        <v>135.94141999999999</v>
      </c>
      <c r="J28" s="27">
        <f t="shared" si="3"/>
        <v>1503.9</v>
      </c>
      <c r="K28" s="27">
        <f t="shared" si="4"/>
        <v>1835.2091699999999</v>
      </c>
    </row>
    <row r="29" spans="1:14" ht="62.25" customHeight="1" x14ac:dyDescent="0.3">
      <c r="A29" s="23" t="s">
        <v>54</v>
      </c>
      <c r="B29" s="25">
        <v>93205</v>
      </c>
      <c r="C29" s="25" t="s">
        <v>19</v>
      </c>
      <c r="D29" s="25" t="s">
        <v>20</v>
      </c>
      <c r="E29" s="26" t="s">
        <v>55</v>
      </c>
      <c r="F29" s="23" t="s">
        <v>30</v>
      </c>
      <c r="G29" s="27">
        <f>1.75*4*2</f>
        <v>14</v>
      </c>
      <c r="H29" s="27">
        <v>36.51</v>
      </c>
      <c r="I29" s="27">
        <f t="shared" si="5"/>
        <v>44.553152999999995</v>
      </c>
      <c r="J29" s="27">
        <f t="shared" si="3"/>
        <v>511.14</v>
      </c>
      <c r="K29" s="27">
        <f t="shared" si="4"/>
        <v>623.7441419999999</v>
      </c>
    </row>
    <row r="30" spans="1:14" ht="62.25" customHeight="1" x14ac:dyDescent="0.3">
      <c r="A30" s="23" t="s">
        <v>56</v>
      </c>
      <c r="B30" s="25">
        <v>102991</v>
      </c>
      <c r="C30" s="25" t="s">
        <v>19</v>
      </c>
      <c r="D30" s="25" t="s">
        <v>20</v>
      </c>
      <c r="E30" s="26" t="s">
        <v>57</v>
      </c>
      <c r="F30" s="23" t="s">
        <v>30</v>
      </c>
      <c r="G30" s="27">
        <v>5</v>
      </c>
      <c r="H30" s="27">
        <v>47.29</v>
      </c>
      <c r="I30" s="27">
        <f t="shared" si="5"/>
        <v>57.707986999999996</v>
      </c>
      <c r="J30" s="27">
        <f t="shared" si="3"/>
        <v>236.45</v>
      </c>
      <c r="K30" s="27">
        <f t="shared" si="4"/>
        <v>288.53993499999996</v>
      </c>
    </row>
    <row r="31" spans="1:14" ht="62.1" customHeight="1" x14ac:dyDescent="0.3">
      <c r="A31" s="23" t="s">
        <v>58</v>
      </c>
      <c r="B31" s="24">
        <v>94263</v>
      </c>
      <c r="C31" s="25" t="s">
        <v>19</v>
      </c>
      <c r="D31" s="25" t="s">
        <v>20</v>
      </c>
      <c r="E31" s="26" t="s">
        <v>59</v>
      </c>
      <c r="F31" s="23" t="s">
        <v>30</v>
      </c>
      <c r="G31" s="27">
        <v>10</v>
      </c>
      <c r="H31" s="27">
        <v>30.33</v>
      </c>
      <c r="I31" s="27">
        <f t="shared" si="5"/>
        <v>37.011698999999993</v>
      </c>
      <c r="J31" s="27">
        <f t="shared" si="3"/>
        <v>303.29999999999995</v>
      </c>
      <c r="K31" s="27">
        <f t="shared" si="4"/>
        <v>370.11698999999993</v>
      </c>
    </row>
    <row r="32" spans="1:14" ht="73.349999999999994" customHeight="1" x14ac:dyDescent="0.3">
      <c r="A32" s="23" t="s">
        <v>60</v>
      </c>
      <c r="B32" s="28">
        <v>94995</v>
      </c>
      <c r="C32" s="25" t="s">
        <v>19</v>
      </c>
      <c r="D32" s="25" t="s">
        <v>20</v>
      </c>
      <c r="E32" s="29" t="s">
        <v>61</v>
      </c>
      <c r="F32" s="23" t="s">
        <v>22</v>
      </c>
      <c r="G32" s="27">
        <v>36</v>
      </c>
      <c r="H32" s="27">
        <v>95.87</v>
      </c>
      <c r="I32" s="27">
        <f t="shared" si="5"/>
        <v>116.990161</v>
      </c>
      <c r="J32" s="27">
        <f t="shared" si="3"/>
        <v>3451.32</v>
      </c>
      <c r="K32" s="27">
        <f t="shared" si="4"/>
        <v>4211.6457959999998</v>
      </c>
    </row>
    <row r="33" spans="1:14" ht="73.349999999999994" customHeight="1" x14ac:dyDescent="0.3">
      <c r="A33" s="23" t="s">
        <v>62</v>
      </c>
      <c r="B33" s="28">
        <v>100981</v>
      </c>
      <c r="C33" s="25" t="s">
        <v>19</v>
      </c>
      <c r="D33" s="25" t="s">
        <v>20</v>
      </c>
      <c r="E33" s="29" t="s">
        <v>36</v>
      </c>
      <c r="F33" s="23" t="s">
        <v>25</v>
      </c>
      <c r="G33" s="27">
        <f>(G23*1.4)+(G20*0.2)</f>
        <v>59.8</v>
      </c>
      <c r="H33" s="27">
        <v>7.62</v>
      </c>
      <c r="I33" s="27">
        <f t="shared" si="5"/>
        <v>9.298686</v>
      </c>
      <c r="J33" s="27">
        <f t="shared" si="3"/>
        <v>455.67599999999999</v>
      </c>
      <c r="K33" s="27">
        <f t="shared" si="4"/>
        <v>556.06142279999995</v>
      </c>
    </row>
    <row r="34" spans="1:14" ht="51.6" customHeight="1" x14ac:dyDescent="0.3">
      <c r="A34" s="23" t="s">
        <v>63</v>
      </c>
      <c r="B34" s="25">
        <v>93588</v>
      </c>
      <c r="C34" s="25" t="s">
        <v>19</v>
      </c>
      <c r="D34" s="25" t="s">
        <v>20</v>
      </c>
      <c r="E34" s="26" t="s">
        <v>38</v>
      </c>
      <c r="F34" s="23" t="s">
        <v>39</v>
      </c>
      <c r="G34" s="27">
        <f>G33*10</f>
        <v>598</v>
      </c>
      <c r="H34" s="27">
        <v>2.46</v>
      </c>
      <c r="I34" s="27">
        <f t="shared" si="5"/>
        <v>3.001938</v>
      </c>
      <c r="J34" s="27">
        <f t="shared" si="3"/>
        <v>1471.08</v>
      </c>
      <c r="K34" s="27">
        <f t="shared" si="4"/>
        <v>1795.1589240000001</v>
      </c>
    </row>
    <row r="35" spans="1:14" ht="18" customHeight="1" x14ac:dyDescent="0.3">
      <c r="A35" s="62" t="s">
        <v>40</v>
      </c>
      <c r="B35" s="62"/>
      <c r="C35" s="62"/>
      <c r="D35" s="62"/>
      <c r="E35" s="62"/>
      <c r="F35" s="62"/>
      <c r="G35" s="62"/>
      <c r="H35" s="62"/>
      <c r="I35" s="62"/>
      <c r="J35" s="27">
        <f>SUBTOTAL(9,J20:J34)</f>
        <v>15017.703749999997</v>
      </c>
      <c r="K35" s="27">
        <f>SUBTOTAL(9,K20:K34)</f>
        <v>18005.555034925001</v>
      </c>
      <c r="N35" s="30"/>
    </row>
    <row r="36" spans="1:14" ht="49.5" customHeight="1" x14ac:dyDescent="0.3">
      <c r="A36" s="18">
        <v>3</v>
      </c>
      <c r="B36" s="19"/>
      <c r="C36" s="19"/>
      <c r="D36" s="19"/>
      <c r="E36" s="20" t="s">
        <v>64</v>
      </c>
      <c r="F36" s="21"/>
      <c r="G36" s="22"/>
      <c r="H36" s="22"/>
      <c r="I36" s="22"/>
      <c r="J36" s="22"/>
      <c r="K36" s="22"/>
    </row>
    <row r="37" spans="1:14" ht="54" customHeight="1" x14ac:dyDescent="0.3">
      <c r="A37" s="23" t="s">
        <v>65</v>
      </c>
      <c r="B37" s="24">
        <v>97636</v>
      </c>
      <c r="C37" s="25" t="s">
        <v>19</v>
      </c>
      <c r="D37" s="25" t="s">
        <v>20</v>
      </c>
      <c r="E37" s="26" t="s">
        <v>21</v>
      </c>
      <c r="F37" s="23" t="s">
        <v>22</v>
      </c>
      <c r="G37" s="27">
        <v>27</v>
      </c>
      <c r="H37" s="27">
        <v>17.420000000000002</v>
      </c>
      <c r="I37" s="27">
        <f t="shared" ref="I37:I46" si="6">IF(D37="S",H37*1.2203,H37*1.1402)</f>
        <v>21.257626000000002</v>
      </c>
      <c r="J37" s="27">
        <f t="shared" ref="J37:J46" si="7">G37*H37</f>
        <v>470.34000000000003</v>
      </c>
      <c r="K37" s="27">
        <f t="shared" ref="K37:K46" si="8">I37*G37</f>
        <v>573.95590200000004</v>
      </c>
    </row>
    <row r="38" spans="1:14" ht="105.6" customHeight="1" x14ac:dyDescent="0.3">
      <c r="A38" s="23" t="s">
        <v>66</v>
      </c>
      <c r="B38" s="24">
        <v>102322</v>
      </c>
      <c r="C38" s="25" t="s">
        <v>19</v>
      </c>
      <c r="D38" s="25" t="s">
        <v>20</v>
      </c>
      <c r="E38" s="26" t="s">
        <v>24</v>
      </c>
      <c r="F38" s="23" t="s">
        <v>25</v>
      </c>
      <c r="G38" s="27">
        <f>4*4*1.5</f>
        <v>24</v>
      </c>
      <c r="H38" s="27">
        <v>17.63</v>
      </c>
      <c r="I38" s="27">
        <f t="shared" si="6"/>
        <v>21.513888999999999</v>
      </c>
      <c r="J38" s="27">
        <f t="shared" si="7"/>
        <v>423.12</v>
      </c>
      <c r="K38" s="27">
        <f t="shared" si="8"/>
        <v>516.33333599999992</v>
      </c>
    </row>
    <row r="39" spans="1:14" ht="81.45" customHeight="1" x14ac:dyDescent="0.3">
      <c r="A39" s="23" t="s">
        <v>67</v>
      </c>
      <c r="B39" s="25">
        <v>94318</v>
      </c>
      <c r="C39" s="25" t="s">
        <v>19</v>
      </c>
      <c r="D39" s="25" t="s">
        <v>20</v>
      </c>
      <c r="E39" s="26" t="s">
        <v>27</v>
      </c>
      <c r="F39" s="23" t="s">
        <v>25</v>
      </c>
      <c r="G39" s="27">
        <f>G38</f>
        <v>24</v>
      </c>
      <c r="H39" s="27">
        <v>21.12</v>
      </c>
      <c r="I39" s="27">
        <f t="shared" si="6"/>
        <v>25.772735999999998</v>
      </c>
      <c r="J39" s="27">
        <f t="shared" si="7"/>
        <v>506.88</v>
      </c>
      <c r="K39" s="27">
        <f t="shared" si="8"/>
        <v>618.54566399999999</v>
      </c>
    </row>
    <row r="40" spans="1:14" ht="70.8" customHeight="1" x14ac:dyDescent="0.3">
      <c r="A40" s="23" t="s">
        <v>68</v>
      </c>
      <c r="B40" s="24">
        <v>92221</v>
      </c>
      <c r="C40" s="25" t="s">
        <v>19</v>
      </c>
      <c r="D40" s="25" t="s">
        <v>20</v>
      </c>
      <c r="E40" s="26" t="s">
        <v>29</v>
      </c>
      <c r="F40" s="23" t="s">
        <v>30</v>
      </c>
      <c r="G40" s="27">
        <v>6</v>
      </c>
      <c r="H40" s="27">
        <v>288.2</v>
      </c>
      <c r="I40" s="27">
        <f t="shared" si="6"/>
        <v>351.69045999999997</v>
      </c>
      <c r="J40" s="27">
        <f t="shared" si="7"/>
        <v>1729.1999999999998</v>
      </c>
      <c r="K40" s="27">
        <f t="shared" si="8"/>
        <v>2110.1427599999997</v>
      </c>
    </row>
    <row r="41" spans="1:14" ht="62.25" customHeight="1" x14ac:dyDescent="0.3">
      <c r="A41" s="23" t="s">
        <v>69</v>
      </c>
      <c r="B41" s="24">
        <v>96624</v>
      </c>
      <c r="C41" s="25" t="s">
        <v>19</v>
      </c>
      <c r="D41" s="25" t="s">
        <v>20</v>
      </c>
      <c r="E41" s="26" t="s">
        <v>32</v>
      </c>
      <c r="F41" s="23" t="s">
        <v>25</v>
      </c>
      <c r="G41" s="27">
        <f>30*0.1</f>
        <v>3</v>
      </c>
      <c r="H41" s="27">
        <v>115.12</v>
      </c>
      <c r="I41" s="27">
        <f t="shared" si="6"/>
        <v>140.48093599999999</v>
      </c>
      <c r="J41" s="27">
        <f t="shared" si="7"/>
        <v>345.36</v>
      </c>
      <c r="K41" s="27">
        <f t="shared" si="8"/>
        <v>421.44280799999996</v>
      </c>
    </row>
    <row r="42" spans="1:14" ht="62.1" customHeight="1" x14ac:dyDescent="0.3">
      <c r="A42" s="23" t="s">
        <v>70</v>
      </c>
      <c r="B42" s="24">
        <v>97096</v>
      </c>
      <c r="C42" s="25" t="s">
        <v>19</v>
      </c>
      <c r="D42" s="25" t="s">
        <v>20</v>
      </c>
      <c r="E42" s="26" t="s">
        <v>34</v>
      </c>
      <c r="F42" s="23" t="s">
        <v>25</v>
      </c>
      <c r="G42" s="27">
        <v>4</v>
      </c>
      <c r="H42" s="27">
        <v>410.18</v>
      </c>
      <c r="I42" s="27">
        <f t="shared" si="6"/>
        <v>500.54265399999997</v>
      </c>
      <c r="J42" s="27">
        <f t="shared" si="7"/>
        <v>1640.72</v>
      </c>
      <c r="K42" s="27">
        <f t="shared" si="8"/>
        <v>2002.1706159999999</v>
      </c>
    </row>
    <row r="43" spans="1:14" ht="62.1" customHeight="1" x14ac:dyDescent="0.3">
      <c r="A43" s="23" t="s">
        <v>71</v>
      </c>
      <c r="B43" s="24">
        <v>94263</v>
      </c>
      <c r="C43" s="25" t="s">
        <v>19</v>
      </c>
      <c r="D43" s="25" t="s">
        <v>20</v>
      </c>
      <c r="E43" s="26" t="s">
        <v>59</v>
      </c>
      <c r="F43" s="23" t="s">
        <v>30</v>
      </c>
      <c r="G43" s="27">
        <v>6</v>
      </c>
      <c r="H43" s="27">
        <v>30.33</v>
      </c>
      <c r="I43" s="27">
        <f t="shared" si="6"/>
        <v>37.011698999999993</v>
      </c>
      <c r="J43" s="27">
        <f t="shared" si="7"/>
        <v>181.98</v>
      </c>
      <c r="K43" s="27">
        <f t="shared" si="8"/>
        <v>222.07019399999996</v>
      </c>
    </row>
    <row r="44" spans="1:14" ht="73.349999999999994" customHeight="1" x14ac:dyDescent="0.3">
      <c r="A44" s="23" t="s">
        <v>72</v>
      </c>
      <c r="B44" s="28">
        <v>94995</v>
      </c>
      <c r="C44" s="25" t="s">
        <v>19</v>
      </c>
      <c r="D44" s="25" t="s">
        <v>20</v>
      </c>
      <c r="E44" s="29" t="s">
        <v>61</v>
      </c>
      <c r="F44" s="23" t="s">
        <v>22</v>
      </c>
      <c r="G44" s="27">
        <v>18</v>
      </c>
      <c r="H44" s="27">
        <v>95.87</v>
      </c>
      <c r="I44" s="27">
        <f t="shared" si="6"/>
        <v>116.990161</v>
      </c>
      <c r="J44" s="27">
        <f t="shared" si="7"/>
        <v>1725.66</v>
      </c>
      <c r="K44" s="27">
        <f t="shared" si="8"/>
        <v>2105.8228979999999</v>
      </c>
    </row>
    <row r="45" spans="1:14" ht="73.349999999999994" customHeight="1" x14ac:dyDescent="0.3">
      <c r="A45" s="23" t="s">
        <v>73</v>
      </c>
      <c r="B45" s="28">
        <v>100981</v>
      </c>
      <c r="C45" s="25" t="s">
        <v>19</v>
      </c>
      <c r="D45" s="25" t="s">
        <v>20</v>
      </c>
      <c r="E45" s="29" t="s">
        <v>36</v>
      </c>
      <c r="F45" s="23" t="s">
        <v>25</v>
      </c>
      <c r="G45" s="27">
        <f>(G38*1.4)+(G37*0.2)</f>
        <v>38.999999999999993</v>
      </c>
      <c r="H45" s="27">
        <v>7.62</v>
      </c>
      <c r="I45" s="27">
        <f t="shared" si="6"/>
        <v>9.298686</v>
      </c>
      <c r="J45" s="27">
        <f t="shared" si="7"/>
        <v>297.17999999999995</v>
      </c>
      <c r="K45" s="27">
        <f t="shared" si="8"/>
        <v>362.64875399999994</v>
      </c>
    </row>
    <row r="46" spans="1:14" ht="58.5" customHeight="1" x14ac:dyDescent="0.3">
      <c r="A46" s="23" t="s">
        <v>74</v>
      </c>
      <c r="B46" s="25">
        <v>93588</v>
      </c>
      <c r="C46" s="25" t="s">
        <v>19</v>
      </c>
      <c r="D46" s="25" t="s">
        <v>20</v>
      </c>
      <c r="E46" s="26" t="s">
        <v>38</v>
      </c>
      <c r="F46" s="23" t="s">
        <v>39</v>
      </c>
      <c r="G46" s="27">
        <f>G45*10</f>
        <v>389.99999999999994</v>
      </c>
      <c r="H46" s="27">
        <v>2.46</v>
      </c>
      <c r="I46" s="27">
        <f t="shared" si="6"/>
        <v>3.001938</v>
      </c>
      <c r="J46" s="27">
        <f t="shared" si="7"/>
        <v>959.39999999999986</v>
      </c>
      <c r="K46" s="27">
        <f t="shared" si="8"/>
        <v>1170.7558199999999</v>
      </c>
    </row>
    <row r="47" spans="1:14" ht="18" customHeight="1" x14ac:dyDescent="0.3">
      <c r="A47" s="62" t="s">
        <v>40</v>
      </c>
      <c r="B47" s="62"/>
      <c r="C47" s="62"/>
      <c r="D47" s="62"/>
      <c r="E47" s="62"/>
      <c r="F47" s="62"/>
      <c r="G47" s="62"/>
      <c r="H47" s="62"/>
      <c r="I47" s="62"/>
      <c r="J47" s="27">
        <f>SUBTOTAL(9,J37:J46)</f>
        <v>8279.84</v>
      </c>
      <c r="K47" s="27">
        <f>SUBTOTAL(9,K37:K46)</f>
        <v>10103.888751999999</v>
      </c>
      <c r="N47" s="30"/>
    </row>
    <row r="48" spans="1:14" ht="16.2" customHeight="1" x14ac:dyDescent="0.3">
      <c r="A48" s="63" t="s">
        <v>75</v>
      </c>
      <c r="B48" s="63"/>
      <c r="C48" s="63"/>
      <c r="D48" s="63"/>
      <c r="E48" s="63"/>
      <c r="F48" s="63"/>
      <c r="G48" s="63"/>
      <c r="H48" s="63"/>
      <c r="I48" s="31"/>
      <c r="J48" s="64">
        <f>SUBTOTAL(9,J10:J47)</f>
        <v>44683.579750000004</v>
      </c>
      <c r="K48" s="64" t="e">
        <f>SUBTOTAL(9,#REF!)</f>
        <v>#REF!</v>
      </c>
    </row>
    <row r="49" spans="1:11" ht="16.2" customHeight="1" x14ac:dyDescent="0.3">
      <c r="A49" s="63" t="s">
        <v>76</v>
      </c>
      <c r="B49" s="63"/>
      <c r="C49" s="63"/>
      <c r="D49" s="63"/>
      <c r="E49" s="63"/>
      <c r="F49" s="63"/>
      <c r="G49" s="63"/>
      <c r="H49" s="63"/>
      <c r="I49" s="31"/>
      <c r="J49" s="64">
        <f>SUBTOTAL(9,K10:K47)</f>
        <v>54206.82351772501</v>
      </c>
      <c r="K49" s="64" t="e">
        <f>SUBTOTAL(9,#REF!)</f>
        <v>#REF!</v>
      </c>
    </row>
    <row r="50" spans="1:11" ht="13.8" customHeight="1" x14ac:dyDescent="0.3"/>
    <row r="51" spans="1:11" ht="15" x14ac:dyDescent="0.3">
      <c r="A51" s="65" t="s">
        <v>97</v>
      </c>
      <c r="B51" s="65"/>
      <c r="C51" s="65"/>
      <c r="D51" s="65"/>
      <c r="E51" s="65"/>
      <c r="F51" s="65"/>
      <c r="G51" s="32"/>
      <c r="H51" s="32"/>
      <c r="I51" s="32"/>
      <c r="J51" s="32"/>
      <c r="K51" s="33"/>
    </row>
    <row r="52" spans="1:11" ht="15" customHeight="1" x14ac:dyDescent="0.3">
      <c r="A52" s="34"/>
      <c r="B52" s="34"/>
      <c r="C52" s="34"/>
      <c r="D52" s="34"/>
      <c r="E52" s="34"/>
      <c r="F52" s="34"/>
      <c r="G52" s="32"/>
      <c r="H52" s="32"/>
      <c r="I52" s="32"/>
      <c r="J52" s="32"/>
      <c r="K52" s="33"/>
    </row>
    <row r="53" spans="1:11" ht="15" customHeight="1" x14ac:dyDescent="0.3">
      <c r="A53" s="34"/>
      <c r="B53" s="34"/>
      <c r="C53" s="32"/>
      <c r="D53" s="32"/>
      <c r="E53" s="32"/>
      <c r="F53" s="32"/>
      <c r="G53" s="34"/>
      <c r="H53" s="34"/>
      <c r="K53" s="35"/>
    </row>
    <row r="54" spans="1:11" ht="15" x14ac:dyDescent="0.3">
      <c r="A54" s="34"/>
      <c r="B54" s="34"/>
      <c r="F54" s="36" t="s">
        <v>77</v>
      </c>
      <c r="G54" s="34"/>
      <c r="H54" s="34"/>
      <c r="K54" s="35"/>
    </row>
    <row r="55" spans="1:11" ht="15" x14ac:dyDescent="0.3">
      <c r="B55" s="66" t="s">
        <v>78</v>
      </c>
      <c r="C55" s="66"/>
      <c r="D55" s="66"/>
      <c r="E55" s="32"/>
      <c r="G55" s="66" t="s">
        <v>79</v>
      </c>
      <c r="H55" s="66"/>
      <c r="I55" s="66"/>
      <c r="J55" s="66"/>
      <c r="K55" s="66"/>
    </row>
    <row r="56" spans="1:11" ht="15" customHeight="1" x14ac:dyDescent="0.3">
      <c r="B56" s="67" t="s">
        <v>80</v>
      </c>
      <c r="C56" s="67"/>
      <c r="D56" s="67"/>
      <c r="E56" s="38"/>
      <c r="G56" s="67" t="s">
        <v>81</v>
      </c>
      <c r="H56" s="67"/>
      <c r="I56" s="67"/>
      <c r="J56" s="67"/>
      <c r="K56" s="67"/>
    </row>
    <row r="57" spans="1:11" ht="15" x14ac:dyDescent="0.3">
      <c r="B57" s="66" t="s">
        <v>82</v>
      </c>
      <c r="C57" s="66"/>
      <c r="D57" s="66"/>
      <c r="E57" s="32"/>
      <c r="G57" s="66" t="s">
        <v>83</v>
      </c>
      <c r="H57" s="66"/>
      <c r="I57" s="66"/>
      <c r="J57" s="66"/>
      <c r="K57" s="66"/>
    </row>
    <row r="58" spans="1:11" ht="15" x14ac:dyDescent="0.3">
      <c r="B58" s="66" t="s">
        <v>84</v>
      </c>
      <c r="C58" s="66"/>
      <c r="D58" s="66"/>
      <c r="E58" s="39"/>
      <c r="F58" s="32"/>
      <c r="G58" s="32"/>
      <c r="H58" s="32"/>
      <c r="I58" s="32"/>
      <c r="J58" s="32"/>
      <c r="K58" s="33"/>
    </row>
    <row r="59" spans="1:11" ht="15" x14ac:dyDescent="0.3">
      <c r="B59" s="66"/>
      <c r="C59" s="66"/>
      <c r="D59" s="66"/>
      <c r="E59" s="39"/>
      <c r="F59" s="32"/>
      <c r="G59" s="32"/>
      <c r="H59" s="32"/>
      <c r="I59" s="32"/>
      <c r="J59" s="32"/>
      <c r="K59" s="33"/>
    </row>
  </sheetData>
  <mergeCells count="22">
    <mergeCell ref="B59:D59"/>
    <mergeCell ref="B56:D56"/>
    <mergeCell ref="G56:K56"/>
    <mergeCell ref="B57:D57"/>
    <mergeCell ref="G57:K57"/>
    <mergeCell ref="B58:D58"/>
    <mergeCell ref="A49:H49"/>
    <mergeCell ref="J49:K49"/>
    <mergeCell ref="A51:F51"/>
    <mergeCell ref="B55:D55"/>
    <mergeCell ref="G55:K55"/>
    <mergeCell ref="A7:K7"/>
    <mergeCell ref="A18:I18"/>
    <mergeCell ref="A35:I35"/>
    <mergeCell ref="A47:I47"/>
    <mergeCell ref="A48:H48"/>
    <mergeCell ref="J48:K48"/>
    <mergeCell ref="A2:K2"/>
    <mergeCell ref="A3:K3"/>
    <mergeCell ref="A4:K4"/>
    <mergeCell ref="I5:J5"/>
    <mergeCell ref="I6:J6"/>
  </mergeCells>
  <pageMargins left="0.25" right="0.25" top="0.75" bottom="0.75" header="0.3" footer="0.3"/>
  <pageSetup paperSize="9" scale="55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Z23"/>
  <sheetViews>
    <sheetView zoomScaleNormal="100" workbookViewId="0">
      <selection activeCell="B16" sqref="B16"/>
    </sheetView>
  </sheetViews>
  <sheetFormatPr defaultColWidth="9.109375" defaultRowHeight="14.4" x14ac:dyDescent="0.3"/>
  <cols>
    <col min="1" max="1" width="6.33203125" style="40" customWidth="1"/>
    <col min="2" max="2" width="39.6640625" style="40" customWidth="1"/>
    <col min="3" max="3" width="21.109375" style="40" bestFit="1" customWidth="1"/>
    <col min="4" max="6" width="20.6640625" style="40" customWidth="1"/>
    <col min="7" max="1014" width="9.109375" style="40"/>
  </cols>
  <sheetData>
    <row r="1" spans="1:6" ht="95.25" customHeight="1" x14ac:dyDescent="0.3">
      <c r="A1" s="77"/>
      <c r="B1" s="78"/>
      <c r="C1" s="78"/>
      <c r="D1" s="78"/>
      <c r="E1" s="78"/>
      <c r="F1" s="79"/>
    </row>
    <row r="2" spans="1:6" ht="43.2" customHeight="1" x14ac:dyDescent="0.3">
      <c r="A2" s="80" t="s">
        <v>99</v>
      </c>
      <c r="B2" s="81"/>
      <c r="C2" s="81"/>
      <c r="D2" s="81"/>
      <c r="E2" s="81"/>
      <c r="F2" s="82"/>
    </row>
    <row r="3" spans="1:6" ht="14.4" customHeight="1" x14ac:dyDescent="0.3">
      <c r="A3" s="80" t="s">
        <v>87</v>
      </c>
      <c r="B3" s="81"/>
      <c r="C3" s="81"/>
      <c r="D3" s="81"/>
      <c r="E3" s="81"/>
      <c r="F3" s="82"/>
    </row>
    <row r="4" spans="1:6" x14ac:dyDescent="0.3">
      <c r="A4" s="80"/>
      <c r="B4" s="81"/>
      <c r="C4" s="81"/>
      <c r="D4" s="81"/>
      <c r="E4" s="81"/>
      <c r="F4" s="82"/>
    </row>
    <row r="5" spans="1:6" ht="14.4" customHeight="1" x14ac:dyDescent="0.3">
      <c r="A5" s="80" t="s">
        <v>92</v>
      </c>
      <c r="B5" s="81"/>
      <c r="C5" s="81"/>
      <c r="D5" s="81"/>
      <c r="E5" s="81"/>
      <c r="F5" s="82"/>
    </row>
    <row r="6" spans="1:6" x14ac:dyDescent="0.3">
      <c r="A6" s="46"/>
      <c r="B6" s="47"/>
      <c r="C6" s="47"/>
      <c r="D6" s="47"/>
      <c r="E6" s="47"/>
      <c r="F6" s="48"/>
    </row>
    <row r="7" spans="1:6" ht="17.399999999999999" x14ac:dyDescent="0.3">
      <c r="A7" s="74" t="s">
        <v>88</v>
      </c>
      <c r="B7" s="75"/>
      <c r="C7" s="75"/>
      <c r="D7" s="75"/>
      <c r="E7" s="75"/>
      <c r="F7" s="76"/>
    </row>
    <row r="8" spans="1:6" ht="25.2" x14ac:dyDescent="0.3">
      <c r="A8" s="49" t="s">
        <v>89</v>
      </c>
      <c r="B8" s="42" t="s">
        <v>10</v>
      </c>
      <c r="C8" s="42" t="s">
        <v>90</v>
      </c>
      <c r="D8" s="42" t="s">
        <v>94</v>
      </c>
      <c r="E8" s="42" t="s">
        <v>95</v>
      </c>
      <c r="F8" s="50" t="s">
        <v>91</v>
      </c>
    </row>
    <row r="9" spans="1:6" ht="14.4" customHeight="1" x14ac:dyDescent="0.3">
      <c r="A9" s="68">
        <f>'NÃO DESONERADA'!A9</f>
        <v>1</v>
      </c>
      <c r="B9" s="70" t="str">
        <f>'NÃO DESONERADA'!E9</f>
        <v>GALERIAS DE ÁGUAS PLUVIAIS - RUA 16 ESQUINA COM AVENIDA “A”</v>
      </c>
      <c r="C9" s="72">
        <v>23247.93</v>
      </c>
      <c r="D9" s="43">
        <v>1</v>
      </c>
      <c r="E9" s="43"/>
      <c r="F9" s="51">
        <f>SUM(D9:D9)</f>
        <v>1</v>
      </c>
    </row>
    <row r="10" spans="1:6" ht="21" customHeight="1" x14ac:dyDescent="0.3">
      <c r="A10" s="69"/>
      <c r="B10" s="71"/>
      <c r="C10" s="73"/>
      <c r="D10" s="44">
        <f>'NÃO DESONERADA'!K18</f>
        <v>26097.379730799999</v>
      </c>
      <c r="E10" s="44"/>
      <c r="F10" s="52">
        <f>SUM(D10:D10)</f>
        <v>26097.379730799999</v>
      </c>
    </row>
    <row r="11" spans="1:6" x14ac:dyDescent="0.3">
      <c r="A11" s="68">
        <f>'NÃO DESONERADA'!A19</f>
        <v>2</v>
      </c>
      <c r="B11" s="70" t="str">
        <f>'NÃO DESONERADA'!E19</f>
        <v>FINAL DA AVENIDA 05, PRÓXIMO AO ANEL VIÁRIO GILBERTO DEFINE</v>
      </c>
      <c r="C11" s="72">
        <v>16680.34</v>
      </c>
      <c r="D11" s="43">
        <f>1</f>
        <v>1</v>
      </c>
      <c r="E11" s="43"/>
      <c r="F11" s="51">
        <f>SUM(D11:D11)</f>
        <v>1</v>
      </c>
    </row>
    <row r="12" spans="1:6" x14ac:dyDescent="0.3">
      <c r="A12" s="69"/>
      <c r="B12" s="71"/>
      <c r="C12" s="73"/>
      <c r="D12" s="44">
        <f>'NÃO DESONERADA'!K35</f>
        <v>18005.555034925001</v>
      </c>
      <c r="E12" s="44"/>
      <c r="F12" s="52">
        <f>SUM(D12:D12)-0.01</f>
        <v>18005.545034925002</v>
      </c>
    </row>
    <row r="13" spans="1:6" ht="18.600000000000001" customHeight="1" x14ac:dyDescent="0.3">
      <c r="A13" s="68">
        <f>'NÃO DESONERADA'!A36</f>
        <v>3</v>
      </c>
      <c r="B13" s="70" t="str">
        <f>'NÃO DESONERADA'!E36</f>
        <v>GALERIAS DE ÁGUAS PLUVIAIS – RUA 08 N 372-382 – ESQUINA COM A PRAÇA DAS MÃES.</v>
      </c>
      <c r="C13" s="72">
        <v>16680.34</v>
      </c>
      <c r="D13" s="43"/>
      <c r="E13" s="43">
        <v>1</v>
      </c>
      <c r="F13" s="51">
        <f>E13</f>
        <v>1</v>
      </c>
    </row>
    <row r="14" spans="1:6" ht="33" customHeight="1" x14ac:dyDescent="0.3">
      <c r="A14" s="69"/>
      <c r="B14" s="71"/>
      <c r="C14" s="73"/>
      <c r="D14" s="44"/>
      <c r="E14" s="44">
        <f>'NÃO DESONERADA'!K47</f>
        <v>10103.888751999999</v>
      </c>
      <c r="F14" s="52">
        <f>E14</f>
        <v>10103.888751999999</v>
      </c>
    </row>
    <row r="15" spans="1:6" ht="15" thickBot="1" x14ac:dyDescent="0.35">
      <c r="A15" s="53"/>
      <c r="B15" s="54"/>
      <c r="C15" s="55" t="s">
        <v>96</v>
      </c>
      <c r="D15" s="56">
        <f>D12+D10</f>
        <v>44102.934765725004</v>
      </c>
      <c r="E15" s="56">
        <f>E14</f>
        <v>10103.888751999999</v>
      </c>
      <c r="F15" s="57">
        <f>E15+D15</f>
        <v>54206.823517725003</v>
      </c>
    </row>
    <row r="16" spans="1:6" ht="104.25" customHeight="1" x14ac:dyDescent="0.3">
      <c r="F16" s="45"/>
    </row>
    <row r="17" spans="3:3" ht="90.75" customHeight="1" x14ac:dyDescent="0.3"/>
    <row r="18" spans="3:3" ht="84.75" customHeight="1" x14ac:dyDescent="0.3"/>
    <row r="19" spans="3:3" ht="91.5" customHeight="1" x14ac:dyDescent="0.3"/>
    <row r="20" spans="3:3" ht="72" customHeight="1" x14ac:dyDescent="0.3"/>
    <row r="21" spans="3:3" ht="86.25" customHeight="1" x14ac:dyDescent="0.3"/>
    <row r="22" spans="3:3" ht="44.25" customHeight="1" x14ac:dyDescent="0.3"/>
    <row r="23" spans="3:3" ht="18" customHeight="1" x14ac:dyDescent="0.3">
      <c r="C23" s="41"/>
    </row>
  </sheetData>
  <mergeCells count="15">
    <mergeCell ref="A1:F1"/>
    <mergeCell ref="A2:F2"/>
    <mergeCell ref="A3:F3"/>
    <mergeCell ref="A4:F4"/>
    <mergeCell ref="A5:F5"/>
    <mergeCell ref="A13:A14"/>
    <mergeCell ref="B13:B14"/>
    <mergeCell ref="C13:C14"/>
    <mergeCell ref="A7:F7"/>
    <mergeCell ref="A9:A10"/>
    <mergeCell ref="B9:B10"/>
    <mergeCell ref="C9:C10"/>
    <mergeCell ref="A11:A12"/>
    <mergeCell ref="B11:B12"/>
    <mergeCell ref="C11:C12"/>
  </mergeCells>
  <conditionalFormatting sqref="D9:D14">
    <cfRule type="cellIs" dxfId="5" priority="6" stopIfTrue="1" operator="between">
      <formula>0.01</formula>
      <formula>1.01</formula>
    </cfRule>
  </conditionalFormatting>
  <conditionalFormatting sqref="E9:E14">
    <cfRule type="cellIs" dxfId="4" priority="5" stopIfTrue="1" operator="between">
      <formula>0.01</formula>
      <formula>1.01</formula>
    </cfRule>
  </conditionalFormatting>
  <conditionalFormatting sqref="D15">
    <cfRule type="cellIs" dxfId="3" priority="4" stopIfTrue="1" operator="between">
      <formula>0.01</formula>
      <formula>1.01</formula>
    </cfRule>
  </conditionalFormatting>
  <conditionalFormatting sqref="E15">
    <cfRule type="cellIs" dxfId="2" priority="3" stopIfTrue="1" operator="between">
      <formula>0.01</formula>
      <formula>1.01</formula>
    </cfRule>
  </conditionalFormatting>
  <conditionalFormatting sqref="F16">
    <cfRule type="cellIs" dxfId="1" priority="2" stopIfTrue="1" operator="between">
      <formula>0.01</formula>
      <formula>1.01</formula>
    </cfRule>
  </conditionalFormatting>
  <conditionalFormatting sqref="F15">
    <cfRule type="cellIs" dxfId="0" priority="1" stopIfTrue="1" operator="between">
      <formula>0.01</formula>
      <formula>1.01</formula>
    </cfRule>
  </conditionalFormatting>
  <printOptions horizontalCentered="1"/>
  <pageMargins left="0.51180555555555596" right="0.51180555555555596" top="0.78749999999999998" bottom="0.78749999999999998" header="0.511811023622047" footer="0.511811023622047"/>
  <pageSetup paperSize="9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F48"/>
  <sheetViews>
    <sheetView topLeftCell="A8" zoomScale="85" zoomScaleNormal="85" workbookViewId="0">
      <selection activeCell="A5" sqref="A5:G5"/>
    </sheetView>
  </sheetViews>
  <sheetFormatPr defaultColWidth="9.109375" defaultRowHeight="14.4" x14ac:dyDescent="0.3"/>
  <cols>
    <col min="1" max="1" width="7.88671875" style="1" customWidth="1"/>
    <col min="2" max="2" width="11.44140625" style="1" customWidth="1"/>
    <col min="3" max="3" width="33.44140625" style="1" customWidth="1"/>
    <col min="4" max="4" width="8.109375" style="1" customWidth="1"/>
    <col min="5" max="5" width="17.44140625" style="2" customWidth="1"/>
    <col min="6" max="6" width="11.88671875" style="2" customWidth="1"/>
    <col min="7" max="7" width="14.44140625" style="2" customWidth="1"/>
    <col min="8" max="1020" width="9.109375" style="1"/>
  </cols>
  <sheetData>
    <row r="1" spans="1:10" ht="95.25" customHeight="1" x14ac:dyDescent="0.3">
      <c r="A1" s="1" t="s">
        <v>0</v>
      </c>
    </row>
    <row r="2" spans="1:10" s="1" customFormat="1" ht="18" x14ac:dyDescent="0.3">
      <c r="A2" s="59"/>
      <c r="B2" s="59"/>
      <c r="C2" s="59"/>
      <c r="D2" s="59"/>
      <c r="E2" s="59"/>
      <c r="F2" s="59"/>
      <c r="G2" s="59"/>
      <c r="J2" s="1" t="s">
        <v>0</v>
      </c>
    </row>
    <row r="3" spans="1:10" s="1" customFormat="1" ht="18" x14ac:dyDescent="0.3">
      <c r="A3" s="60" t="s">
        <v>2</v>
      </c>
      <c r="B3" s="60"/>
      <c r="C3" s="60"/>
      <c r="D3" s="60"/>
      <c r="E3" s="60"/>
      <c r="F3" s="60"/>
      <c r="G3" s="60"/>
    </row>
    <row r="4" spans="1:10" s="1" customFormat="1" x14ac:dyDescent="0.3">
      <c r="A4" s="12"/>
      <c r="B4" s="7"/>
      <c r="C4" s="7"/>
      <c r="D4" s="7"/>
      <c r="E4" s="10"/>
      <c r="F4" s="11"/>
      <c r="G4" s="8"/>
    </row>
    <row r="5" spans="1:10" s="1" customFormat="1" ht="18" x14ac:dyDescent="0.3">
      <c r="A5" s="59" t="s">
        <v>5</v>
      </c>
      <c r="B5" s="59"/>
      <c r="C5" s="59"/>
      <c r="D5" s="59"/>
      <c r="E5" s="59"/>
      <c r="F5" s="59"/>
      <c r="G5" s="59"/>
      <c r="I5" s="13"/>
    </row>
    <row r="6" spans="1:10" s="17" customFormat="1" ht="46.8" x14ac:dyDescent="0.3">
      <c r="A6" s="14" t="s">
        <v>6</v>
      </c>
      <c r="B6" s="15" t="s">
        <v>9</v>
      </c>
      <c r="C6" s="14" t="s">
        <v>10</v>
      </c>
      <c r="D6" s="14" t="s">
        <v>11</v>
      </c>
      <c r="E6" s="16" t="s">
        <v>12</v>
      </c>
      <c r="F6" s="16" t="s">
        <v>85</v>
      </c>
      <c r="G6" s="16" t="s">
        <v>16</v>
      </c>
    </row>
    <row r="7" spans="1:10" s="1" customFormat="1" ht="49.5" customHeight="1" x14ac:dyDescent="0.3">
      <c r="A7" s="18">
        <v>1</v>
      </c>
      <c r="B7" s="19"/>
      <c r="C7" s="20" t="s">
        <v>17</v>
      </c>
      <c r="D7" s="21"/>
      <c r="E7" s="22"/>
      <c r="F7" s="22"/>
      <c r="G7" s="22"/>
    </row>
    <row r="8" spans="1:10" s="1" customFormat="1" ht="41.4" x14ac:dyDescent="0.3">
      <c r="A8" s="23" t="s">
        <v>18</v>
      </c>
      <c r="B8" s="25" t="s">
        <v>20</v>
      </c>
      <c r="C8" s="26" t="s">
        <v>21</v>
      </c>
      <c r="D8" s="23" t="s">
        <v>22</v>
      </c>
      <c r="E8" s="27">
        <f>14*3.5</f>
        <v>49</v>
      </c>
      <c r="F8" s="27"/>
      <c r="G8" s="27"/>
    </row>
    <row r="9" spans="1:10" s="1" customFormat="1" ht="110.4" x14ac:dyDescent="0.3">
      <c r="A9" s="23" t="s">
        <v>23</v>
      </c>
      <c r="B9" s="25" t="s">
        <v>20</v>
      </c>
      <c r="C9" s="26" t="s">
        <v>24</v>
      </c>
      <c r="D9" s="23" t="s">
        <v>25</v>
      </c>
      <c r="E9" s="27">
        <f>14*3.5*2</f>
        <v>98</v>
      </c>
      <c r="F9" s="27"/>
      <c r="G9" s="27"/>
    </row>
    <row r="10" spans="1:10" s="1" customFormat="1" ht="96.6" x14ac:dyDescent="0.3">
      <c r="A10" s="23" t="s">
        <v>26</v>
      </c>
      <c r="B10" s="25" t="s">
        <v>20</v>
      </c>
      <c r="C10" s="26" t="s">
        <v>27</v>
      </c>
      <c r="D10" s="23" t="s">
        <v>25</v>
      </c>
      <c r="E10" s="27">
        <f>E9</f>
        <v>98</v>
      </c>
      <c r="F10" s="27"/>
      <c r="G10" s="27"/>
    </row>
    <row r="11" spans="1:10" s="1" customFormat="1" ht="82.8" x14ac:dyDescent="0.3">
      <c r="A11" s="23" t="s">
        <v>28</v>
      </c>
      <c r="B11" s="25" t="s">
        <v>20</v>
      </c>
      <c r="C11" s="26" t="s">
        <v>29</v>
      </c>
      <c r="D11" s="23" t="s">
        <v>30</v>
      </c>
      <c r="E11" s="27">
        <v>28</v>
      </c>
      <c r="F11" s="27"/>
      <c r="G11" s="27"/>
    </row>
    <row r="12" spans="1:10" s="1" customFormat="1" ht="62.25" customHeight="1" x14ac:dyDescent="0.3">
      <c r="A12" s="23" t="s">
        <v>31</v>
      </c>
      <c r="B12" s="25" t="s">
        <v>20</v>
      </c>
      <c r="C12" s="26" t="s">
        <v>32</v>
      </c>
      <c r="D12" s="23" t="s">
        <v>25</v>
      </c>
      <c r="E12" s="27">
        <f>14*3*0.1</f>
        <v>4.2</v>
      </c>
      <c r="F12" s="27"/>
      <c r="G12" s="27"/>
    </row>
    <row r="13" spans="1:10" s="1" customFormat="1" ht="62.1" customHeight="1" x14ac:dyDescent="0.3">
      <c r="A13" s="23" t="s">
        <v>33</v>
      </c>
      <c r="B13" s="25" t="s">
        <v>20</v>
      </c>
      <c r="C13" s="26" t="s">
        <v>34</v>
      </c>
      <c r="D13" s="23" t="s">
        <v>25</v>
      </c>
      <c r="E13" s="27">
        <f>14*3*0.2</f>
        <v>8.4</v>
      </c>
      <c r="F13" s="27"/>
      <c r="G13" s="27"/>
    </row>
    <row r="14" spans="1:10" s="1" customFormat="1" ht="82.8" x14ac:dyDescent="0.3">
      <c r="A14" s="23" t="s">
        <v>35</v>
      </c>
      <c r="B14" s="25" t="s">
        <v>20</v>
      </c>
      <c r="C14" s="29" t="s">
        <v>36</v>
      </c>
      <c r="D14" s="23" t="s">
        <v>25</v>
      </c>
      <c r="E14" s="27">
        <f>(E9*1.4)+(E8*0.2)</f>
        <v>147</v>
      </c>
      <c r="F14" s="27"/>
      <c r="G14" s="27"/>
    </row>
    <row r="15" spans="1:10" s="1" customFormat="1" ht="55.2" x14ac:dyDescent="0.3">
      <c r="A15" s="23" t="s">
        <v>37</v>
      </c>
      <c r="B15" s="25" t="s">
        <v>20</v>
      </c>
      <c r="C15" s="26" t="s">
        <v>38</v>
      </c>
      <c r="D15" s="23" t="s">
        <v>39</v>
      </c>
      <c r="E15" s="27">
        <f>E14*10</f>
        <v>1470</v>
      </c>
      <c r="F15" s="27"/>
      <c r="G15" s="27"/>
    </row>
    <row r="16" spans="1:10" s="1" customFormat="1" ht="18" customHeight="1" x14ac:dyDescent="0.3">
      <c r="A16" s="62" t="s">
        <v>40</v>
      </c>
      <c r="B16" s="62"/>
      <c r="C16" s="62"/>
      <c r="D16" s="62"/>
      <c r="E16" s="62"/>
      <c r="F16" s="62"/>
      <c r="G16" s="27">
        <f>SUBTOTAL(9,G8:G15)</f>
        <v>0</v>
      </c>
      <c r="J16" s="30"/>
    </row>
    <row r="17" spans="1:7" s="1" customFormat="1" ht="49.5" customHeight="1" x14ac:dyDescent="0.3">
      <c r="A17" s="18">
        <v>2</v>
      </c>
      <c r="B17" s="19"/>
      <c r="C17" s="20" t="s">
        <v>17</v>
      </c>
      <c r="D17" s="21"/>
      <c r="E17" s="22"/>
      <c r="F17" s="22"/>
      <c r="G17" s="22"/>
    </row>
    <row r="18" spans="1:7" s="1" customFormat="1" ht="69" x14ac:dyDescent="0.3">
      <c r="A18" s="23" t="s">
        <v>41</v>
      </c>
      <c r="B18" s="25" t="s">
        <v>20</v>
      </c>
      <c r="C18" s="26" t="s">
        <v>42</v>
      </c>
      <c r="D18" s="23" t="s">
        <v>22</v>
      </c>
      <c r="E18" s="27">
        <f>0.5*5*2</f>
        <v>5</v>
      </c>
      <c r="F18" s="27"/>
      <c r="G18" s="27"/>
    </row>
    <row r="19" spans="1:7" s="1" customFormat="1" ht="65.400000000000006" customHeight="1" x14ac:dyDescent="0.3">
      <c r="A19" s="23" t="s">
        <v>43</v>
      </c>
      <c r="B19" s="25" t="s">
        <v>20</v>
      </c>
      <c r="C19" s="26" t="s">
        <v>21</v>
      </c>
      <c r="D19" s="23" t="s">
        <v>22</v>
      </c>
      <c r="E19" s="27">
        <v>15</v>
      </c>
      <c r="F19" s="27"/>
      <c r="G19" s="27"/>
    </row>
    <row r="20" spans="1:7" s="1" customFormat="1" ht="51.6" customHeight="1" x14ac:dyDescent="0.3">
      <c r="A20" s="23" t="s">
        <v>44</v>
      </c>
      <c r="B20" s="25" t="s">
        <v>20</v>
      </c>
      <c r="C20" s="26" t="s">
        <v>45</v>
      </c>
      <c r="D20" s="23" t="s">
        <v>22</v>
      </c>
      <c r="E20" s="27">
        <f>6*5*0.2</f>
        <v>6</v>
      </c>
      <c r="F20" s="27"/>
      <c r="G20" s="27"/>
    </row>
    <row r="21" spans="1:7" s="1" customFormat="1" ht="110.4" x14ac:dyDescent="0.3">
      <c r="A21" s="23" t="s">
        <v>46</v>
      </c>
      <c r="B21" s="25" t="s">
        <v>20</v>
      </c>
      <c r="C21" s="26" t="s">
        <v>24</v>
      </c>
      <c r="D21" s="23" t="s">
        <v>25</v>
      </c>
      <c r="E21" s="27">
        <v>42</v>
      </c>
      <c r="F21" s="27"/>
      <c r="G21" s="27"/>
    </row>
    <row r="22" spans="1:7" s="1" customFormat="1" ht="70.05" customHeight="1" x14ac:dyDescent="0.3">
      <c r="A22" s="23" t="s">
        <v>47</v>
      </c>
      <c r="B22" s="25" t="s">
        <v>20</v>
      </c>
      <c r="C22" s="26" t="s">
        <v>27</v>
      </c>
      <c r="D22" s="23" t="s">
        <v>25</v>
      </c>
      <c r="E22" s="27">
        <f>E21</f>
        <v>42</v>
      </c>
      <c r="F22" s="27"/>
      <c r="G22" s="27"/>
    </row>
    <row r="23" spans="1:7" s="1" customFormat="1" ht="82.8" x14ac:dyDescent="0.3">
      <c r="A23" s="23" t="s">
        <v>48</v>
      </c>
      <c r="B23" s="25" t="s">
        <v>20</v>
      </c>
      <c r="C23" s="26" t="s">
        <v>29</v>
      </c>
      <c r="D23" s="23" t="s">
        <v>30</v>
      </c>
      <c r="E23" s="27">
        <v>2</v>
      </c>
      <c r="F23" s="27"/>
      <c r="G23" s="27"/>
    </row>
    <row r="24" spans="1:7" s="1" customFormat="1" ht="62.25" customHeight="1" x14ac:dyDescent="0.3">
      <c r="A24" s="23" t="s">
        <v>49</v>
      </c>
      <c r="B24" s="25" t="s">
        <v>20</v>
      </c>
      <c r="C24" s="26" t="s">
        <v>32</v>
      </c>
      <c r="D24" s="23" t="s">
        <v>25</v>
      </c>
      <c r="E24" s="27">
        <f>14*3*0.1</f>
        <v>4.2</v>
      </c>
      <c r="F24" s="27"/>
      <c r="G24" s="27"/>
    </row>
    <row r="25" spans="1:7" s="1" customFormat="1" ht="69" x14ac:dyDescent="0.3">
      <c r="A25" s="23" t="s">
        <v>50</v>
      </c>
      <c r="B25" s="25" t="s">
        <v>20</v>
      </c>
      <c r="C25" s="26" t="s">
        <v>51</v>
      </c>
      <c r="D25" s="23" t="s">
        <v>25</v>
      </c>
      <c r="E25" s="27">
        <f>1.75*1.75*0.3</f>
        <v>0.91874999999999996</v>
      </c>
      <c r="F25" s="27"/>
      <c r="G25" s="27"/>
    </row>
    <row r="26" spans="1:7" s="1" customFormat="1" ht="72.3" customHeight="1" x14ac:dyDescent="0.3">
      <c r="A26" s="23" t="s">
        <v>52</v>
      </c>
      <c r="B26" s="25" t="s">
        <v>20</v>
      </c>
      <c r="C26" s="29" t="s">
        <v>53</v>
      </c>
      <c r="D26" s="23" t="s">
        <v>22</v>
      </c>
      <c r="E26" s="27">
        <f>(1.75*1.5*4)+3</f>
        <v>13.5</v>
      </c>
      <c r="F26" s="27"/>
      <c r="G26" s="27"/>
    </row>
    <row r="27" spans="1:7" s="1" customFormat="1" ht="62.25" customHeight="1" x14ac:dyDescent="0.3">
      <c r="A27" s="23" t="s">
        <v>54</v>
      </c>
      <c r="B27" s="25" t="s">
        <v>20</v>
      </c>
      <c r="C27" s="26" t="s">
        <v>55</v>
      </c>
      <c r="D27" s="23" t="s">
        <v>30</v>
      </c>
      <c r="E27" s="27">
        <f>1.75*4*2</f>
        <v>14</v>
      </c>
      <c r="F27" s="27"/>
      <c r="G27" s="27"/>
    </row>
    <row r="28" spans="1:7" s="1" customFormat="1" ht="62.25" customHeight="1" x14ac:dyDescent="0.3">
      <c r="A28" s="23" t="s">
        <v>56</v>
      </c>
      <c r="B28" s="25" t="s">
        <v>20</v>
      </c>
      <c r="C28" s="26" t="s">
        <v>57</v>
      </c>
      <c r="D28" s="23" t="s">
        <v>30</v>
      </c>
      <c r="E28" s="27">
        <v>5</v>
      </c>
      <c r="F28" s="27"/>
      <c r="G28" s="27"/>
    </row>
    <row r="29" spans="1:7" s="1" customFormat="1" ht="62.1" customHeight="1" x14ac:dyDescent="0.3">
      <c r="A29" s="23" t="s">
        <v>58</v>
      </c>
      <c r="B29" s="25" t="s">
        <v>20</v>
      </c>
      <c r="C29" s="26" t="s">
        <v>59</v>
      </c>
      <c r="D29" s="23" t="s">
        <v>30</v>
      </c>
      <c r="E29" s="27">
        <v>10</v>
      </c>
      <c r="F29" s="27"/>
      <c r="G29" s="27"/>
    </row>
    <row r="30" spans="1:7" s="1" customFormat="1" ht="73.349999999999994" customHeight="1" x14ac:dyDescent="0.3">
      <c r="A30" s="23" t="s">
        <v>60</v>
      </c>
      <c r="B30" s="25" t="s">
        <v>20</v>
      </c>
      <c r="C30" s="29" t="s">
        <v>61</v>
      </c>
      <c r="D30" s="23" t="s">
        <v>22</v>
      </c>
      <c r="E30" s="27">
        <v>36</v>
      </c>
      <c r="F30" s="27"/>
      <c r="G30" s="27"/>
    </row>
    <row r="31" spans="1:7" s="1" customFormat="1" ht="73.349999999999994" customHeight="1" x14ac:dyDescent="0.3">
      <c r="A31" s="23" t="s">
        <v>62</v>
      </c>
      <c r="B31" s="25" t="s">
        <v>20</v>
      </c>
      <c r="C31" s="29" t="s">
        <v>36</v>
      </c>
      <c r="D31" s="23" t="s">
        <v>25</v>
      </c>
      <c r="E31" s="27">
        <f>(E21*1.4)+(E18*0.2)</f>
        <v>59.8</v>
      </c>
      <c r="F31" s="27"/>
      <c r="G31" s="27"/>
    </row>
    <row r="32" spans="1:7" s="1" customFormat="1" ht="51.6" customHeight="1" x14ac:dyDescent="0.3">
      <c r="A32" s="23" t="s">
        <v>63</v>
      </c>
      <c r="B32" s="25" t="s">
        <v>20</v>
      </c>
      <c r="C32" s="26" t="s">
        <v>38</v>
      </c>
      <c r="D32" s="23" t="s">
        <v>39</v>
      </c>
      <c r="E32" s="27">
        <f>E31*10</f>
        <v>598</v>
      </c>
      <c r="F32" s="27"/>
      <c r="G32" s="27"/>
    </row>
    <row r="33" spans="1:10" s="1" customFormat="1" ht="18" customHeight="1" x14ac:dyDescent="0.3">
      <c r="A33" s="62" t="s">
        <v>40</v>
      </c>
      <c r="B33" s="62"/>
      <c r="C33" s="62"/>
      <c r="D33" s="62"/>
      <c r="E33" s="62"/>
      <c r="F33" s="62"/>
      <c r="G33" s="27">
        <f>SUBTOTAL(9,G18:G32)</f>
        <v>0</v>
      </c>
      <c r="J33" s="30"/>
    </row>
    <row r="34" spans="1:10" s="1" customFormat="1" ht="49.5" customHeight="1" x14ac:dyDescent="0.3">
      <c r="A34" s="18">
        <v>3</v>
      </c>
      <c r="B34" s="19"/>
      <c r="C34" s="20" t="s">
        <v>64</v>
      </c>
      <c r="D34" s="21"/>
      <c r="E34" s="22"/>
      <c r="F34" s="22"/>
      <c r="G34" s="22"/>
    </row>
    <row r="35" spans="1:10" s="1" customFormat="1" ht="54" customHeight="1" x14ac:dyDescent="0.3">
      <c r="A35" s="23" t="s">
        <v>65</v>
      </c>
      <c r="B35" s="25" t="s">
        <v>20</v>
      </c>
      <c r="C35" s="26" t="s">
        <v>21</v>
      </c>
      <c r="D35" s="23" t="s">
        <v>22</v>
      </c>
      <c r="E35" s="27">
        <v>27</v>
      </c>
      <c r="F35" s="27"/>
      <c r="G35" s="27"/>
    </row>
    <row r="36" spans="1:10" s="1" customFormat="1" ht="110.4" x14ac:dyDescent="0.3">
      <c r="A36" s="23" t="s">
        <v>66</v>
      </c>
      <c r="B36" s="25" t="s">
        <v>20</v>
      </c>
      <c r="C36" s="26" t="s">
        <v>24</v>
      </c>
      <c r="D36" s="23" t="s">
        <v>25</v>
      </c>
      <c r="E36" s="27">
        <f>4*4*1.5</f>
        <v>24</v>
      </c>
      <c r="F36" s="27"/>
      <c r="G36" s="27"/>
    </row>
    <row r="37" spans="1:10" s="1" customFormat="1" ht="96.6" x14ac:dyDescent="0.3">
      <c r="A37" s="23" t="s">
        <v>67</v>
      </c>
      <c r="B37" s="25" t="s">
        <v>20</v>
      </c>
      <c r="C37" s="26" t="s">
        <v>27</v>
      </c>
      <c r="D37" s="23" t="s">
        <v>25</v>
      </c>
      <c r="E37" s="27">
        <f>E36</f>
        <v>24</v>
      </c>
      <c r="F37" s="27"/>
      <c r="G37" s="27"/>
    </row>
    <row r="38" spans="1:10" s="1" customFormat="1" ht="82.8" x14ac:dyDescent="0.3">
      <c r="A38" s="23" t="s">
        <v>68</v>
      </c>
      <c r="B38" s="25" t="s">
        <v>20</v>
      </c>
      <c r="C38" s="26" t="s">
        <v>29</v>
      </c>
      <c r="D38" s="23" t="s">
        <v>30</v>
      </c>
      <c r="E38" s="27">
        <v>6</v>
      </c>
      <c r="F38" s="27"/>
      <c r="G38" s="27"/>
    </row>
    <row r="39" spans="1:10" s="1" customFormat="1" ht="62.25" customHeight="1" x14ac:dyDescent="0.3">
      <c r="A39" s="23" t="s">
        <v>69</v>
      </c>
      <c r="B39" s="25" t="s">
        <v>20</v>
      </c>
      <c r="C39" s="26" t="s">
        <v>32</v>
      </c>
      <c r="D39" s="23" t="s">
        <v>25</v>
      </c>
      <c r="E39" s="27">
        <f>30*0.1</f>
        <v>3</v>
      </c>
      <c r="F39" s="27"/>
      <c r="G39" s="27"/>
    </row>
    <row r="40" spans="1:10" s="1" customFormat="1" ht="62.1" customHeight="1" x14ac:dyDescent="0.3">
      <c r="A40" s="23" t="s">
        <v>70</v>
      </c>
      <c r="B40" s="25" t="s">
        <v>20</v>
      </c>
      <c r="C40" s="26" t="s">
        <v>34</v>
      </c>
      <c r="D40" s="23" t="s">
        <v>25</v>
      </c>
      <c r="E40" s="27">
        <v>4</v>
      </c>
      <c r="F40" s="27"/>
      <c r="G40" s="27"/>
    </row>
    <row r="41" spans="1:10" s="1" customFormat="1" ht="62.1" customHeight="1" x14ac:dyDescent="0.3">
      <c r="A41" s="23" t="s">
        <v>71</v>
      </c>
      <c r="B41" s="25" t="s">
        <v>20</v>
      </c>
      <c r="C41" s="26" t="s">
        <v>59</v>
      </c>
      <c r="D41" s="23" t="s">
        <v>30</v>
      </c>
      <c r="E41" s="27">
        <v>6</v>
      </c>
      <c r="F41" s="27"/>
      <c r="G41" s="27"/>
    </row>
    <row r="42" spans="1:10" s="1" customFormat="1" ht="73.349999999999994" customHeight="1" x14ac:dyDescent="0.3">
      <c r="A42" s="23" t="s">
        <v>72</v>
      </c>
      <c r="B42" s="25" t="s">
        <v>20</v>
      </c>
      <c r="C42" s="29" t="s">
        <v>61</v>
      </c>
      <c r="D42" s="23" t="s">
        <v>22</v>
      </c>
      <c r="E42" s="27">
        <v>18</v>
      </c>
      <c r="F42" s="27"/>
      <c r="G42" s="27"/>
    </row>
    <row r="43" spans="1:10" s="1" customFormat="1" ht="82.8" x14ac:dyDescent="0.3">
      <c r="A43" s="23" t="s">
        <v>73</v>
      </c>
      <c r="B43" s="25" t="s">
        <v>20</v>
      </c>
      <c r="C43" s="29" t="s">
        <v>36</v>
      </c>
      <c r="D43" s="23" t="s">
        <v>25</v>
      </c>
      <c r="E43" s="27">
        <f>(E36*1.4)+(E35*0.2)</f>
        <v>38.999999999999993</v>
      </c>
      <c r="F43" s="27"/>
      <c r="G43" s="27"/>
    </row>
    <row r="44" spans="1:10" s="1" customFormat="1" ht="55.2" x14ac:dyDescent="0.3">
      <c r="A44" s="23" t="s">
        <v>74</v>
      </c>
      <c r="B44" s="25" t="s">
        <v>20</v>
      </c>
      <c r="C44" s="26" t="s">
        <v>38</v>
      </c>
      <c r="D44" s="23" t="s">
        <v>39</v>
      </c>
      <c r="E44" s="27">
        <f>E43*10</f>
        <v>389.99999999999994</v>
      </c>
      <c r="F44" s="27"/>
      <c r="G44" s="27"/>
    </row>
    <row r="45" spans="1:10" s="1" customFormat="1" ht="18" customHeight="1" x14ac:dyDescent="0.3">
      <c r="A45" s="62" t="s">
        <v>40</v>
      </c>
      <c r="B45" s="62"/>
      <c r="C45" s="62"/>
      <c r="D45" s="62"/>
      <c r="E45" s="62"/>
      <c r="F45" s="62"/>
      <c r="G45" s="27">
        <f>SUBTOTAL(9,G35:G44)</f>
        <v>0</v>
      </c>
      <c r="J45" s="30"/>
    </row>
    <row r="46" spans="1:10" s="1" customFormat="1" ht="16.2" customHeight="1" x14ac:dyDescent="0.3">
      <c r="A46" s="63" t="s">
        <v>86</v>
      </c>
      <c r="B46" s="63"/>
      <c r="C46" s="63"/>
      <c r="D46" s="63"/>
      <c r="E46" s="63"/>
      <c r="F46" s="63"/>
      <c r="G46" s="27"/>
    </row>
    <row r="47" spans="1:10" s="1" customFormat="1" ht="13.8" customHeight="1" x14ac:dyDescent="0.3">
      <c r="E47" s="2"/>
      <c r="F47" s="2"/>
      <c r="G47" s="2"/>
    </row>
    <row r="48" spans="1:10" s="1" customFormat="1" ht="15" x14ac:dyDescent="0.3">
      <c r="B48" s="37"/>
      <c r="C48" s="39"/>
      <c r="D48" s="32"/>
      <c r="E48" s="32"/>
      <c r="F48" s="32"/>
      <c r="G48" s="33"/>
    </row>
  </sheetData>
  <mergeCells count="7">
    <mergeCell ref="A45:F45"/>
    <mergeCell ref="A46:F46"/>
    <mergeCell ref="A2:G2"/>
    <mergeCell ref="A3:G3"/>
    <mergeCell ref="A5:G5"/>
    <mergeCell ref="A16:F16"/>
    <mergeCell ref="A33:F33"/>
  </mergeCells>
  <pageMargins left="0.51180555555555596" right="0.51180555555555596" top="0.78749999999999998" bottom="0.78749999999999998" header="0.511811023622047" footer="0.511811023622047"/>
  <pageSetup paperSize="9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NÃO DESONERADA</vt:lpstr>
      <vt:lpstr>CFF</vt:lpstr>
      <vt:lpstr>MODELO DE PROPOSTA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Engenharia 08</dc:creator>
  <dc:description/>
  <cp:lastModifiedBy>Eugenio Peron</cp:lastModifiedBy>
  <cp:revision>8</cp:revision>
  <cp:lastPrinted>2021-12-13T17:21:24Z</cp:lastPrinted>
  <dcterms:created xsi:type="dcterms:W3CDTF">2018-04-25T16:29:47Z</dcterms:created>
  <dcterms:modified xsi:type="dcterms:W3CDTF">2021-12-16T12:43:15Z</dcterms:modified>
  <dc:language>pt-BR</dc:language>
</cp:coreProperties>
</file>