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planilha orçamentária" sheetId="1" r:id="rId1"/>
    <sheet name="cronograma" sheetId="2" r:id="rId2"/>
    <sheet name="Plan2" sheetId="3" r:id="rId3"/>
    <sheet name="Plan3" sheetId="4" r:id="rId4"/>
    <sheet name="Plan4" sheetId="5" r:id="rId5"/>
  </sheets>
  <definedNames>
    <definedName name="_xlnm.Print_Area" localSheetId="1">'cronograma'!$A$2:$V$57</definedName>
    <definedName name="_xlnm.Print_Area" localSheetId="4">'Plan4'!$A$1:$I$52</definedName>
    <definedName name="Excel_BuiltIn_Print_Area" localSheetId="4">'Plan4'!$A$1:$I$52</definedName>
  </definedNames>
  <calcPr fullCalcOnLoad="1" fullPrecision="0"/>
</workbook>
</file>

<file path=xl/sharedStrings.xml><?xml version="1.0" encoding="utf-8"?>
<sst xmlns="http://schemas.openxmlformats.org/spreadsheetml/2006/main" count="572" uniqueCount="391">
  <si>
    <t>Objeto:</t>
  </si>
  <si>
    <t>Referência:</t>
  </si>
  <si>
    <t>BDI:</t>
  </si>
  <si>
    <t>Item</t>
  </si>
  <si>
    <t>Código</t>
  </si>
  <si>
    <t>Descrição dos Serviços</t>
  </si>
  <si>
    <t>Quant.</t>
  </si>
  <si>
    <t>Un.</t>
  </si>
  <si>
    <t>P.Unit. (R$)</t>
  </si>
  <si>
    <t>Valor Total (R$)</t>
  </si>
  <si>
    <t>Valor Total c/ BDI (R$)</t>
  </si>
  <si>
    <t>1.0</t>
  </si>
  <si>
    <t>SERVIÇOS PRELIMINARES</t>
  </si>
  <si>
    <t>1.1</t>
  </si>
  <si>
    <t>16.06.078</t>
  </si>
  <si>
    <t>FORNECIMENTO E INSTALAÇAO DE PLACA DE IDENTIFICAÇAO DE OBRA INCLUSO SUPORTE ESTRUTURA DE MADEIRA.</t>
  </si>
  <si>
    <t>m2</t>
  </si>
  <si>
    <t>1.2</t>
  </si>
  <si>
    <t>01.01.001</t>
  </si>
  <si>
    <t>RETIRANDO A VEGETACAO, TRONCOS ATE 5CM DE DIAMETRO E RASPAGEM.</t>
  </si>
  <si>
    <t>1.3</t>
  </si>
  <si>
    <t>16.11.005</t>
  </si>
  <si>
    <t>LIMPEZA DA OBRA</t>
  </si>
  <si>
    <t>1.4</t>
  </si>
  <si>
    <t>04.50.001</t>
  </si>
  <si>
    <t>DEMOLIÇÃO DE ALVENARIAS EM GERAL E ELEMENTOS VAZADOS,INCL REVESTIMENTOS</t>
  </si>
  <si>
    <t>m3</t>
  </si>
  <si>
    <t>1.5</t>
  </si>
  <si>
    <t>16.50.010</t>
  </si>
  <si>
    <t>1.6</t>
  </si>
  <si>
    <t>01.02.004</t>
  </si>
  <si>
    <t>TRANSPORTE POR CAMINHAO</t>
  </si>
  <si>
    <t>m3xkm</t>
  </si>
  <si>
    <t>2.0</t>
  </si>
  <si>
    <t>INFRA ESTRUTURA</t>
  </si>
  <si>
    <t>2.1</t>
  </si>
  <si>
    <t>01.05.002</t>
  </si>
  <si>
    <t>ESCAVACAO MANUAL - PROFUNDIDADE ALEM DE 1.80 M</t>
  </si>
  <si>
    <t>2.2</t>
  </si>
  <si>
    <t>02.02.026</t>
  </si>
  <si>
    <t>BROCA DE CONCRETO DE DIAMETRO 25CM - INCL ARRANQUES</t>
  </si>
  <si>
    <t>m</t>
  </si>
  <si>
    <t>2.3</t>
  </si>
  <si>
    <t>01.05.001</t>
  </si>
  <si>
    <t>ESCAVACAO MANUAL - PROFUNDIDADE ATE 1.80 M</t>
  </si>
  <si>
    <t>2.4</t>
  </si>
  <si>
    <t>02.03.001</t>
  </si>
  <si>
    <t>2.5</t>
  </si>
  <si>
    <t>16.13.026</t>
  </si>
  <si>
    <t>LASTRO DE PEDRA BRITADA - 5CM</t>
  </si>
  <si>
    <t>2.6</t>
  </si>
  <si>
    <t>03.02.002</t>
  </si>
  <si>
    <t>ACO CA 50 (A OU B) FYK= 500 M PA</t>
  </si>
  <si>
    <t>kg</t>
  </si>
  <si>
    <t>2.7</t>
  </si>
  <si>
    <t>03.02.003</t>
  </si>
  <si>
    <t>ACO CA 60 (A OU B) FYK= 600 M PA</t>
  </si>
  <si>
    <t>2.8</t>
  </si>
  <si>
    <t>03.03.016</t>
  </si>
  <si>
    <t>CONCRETO DOSADO E LANCADO FCK=25 MPA</t>
  </si>
  <si>
    <t>3.0</t>
  </si>
  <si>
    <t>ALVENARIA</t>
  </si>
  <si>
    <t>3.1</t>
  </si>
  <si>
    <t>04.01.070</t>
  </si>
  <si>
    <t>ALVENARIA DE TIJOLO CERAMICO FURADO (BAIANO) ESP. NOM. 10 CM</t>
  </si>
  <si>
    <t>3.2</t>
  </si>
  <si>
    <t>04.01.073</t>
  </si>
  <si>
    <t>ALVENARIA DE TIJOLO CERAMICO FURADO (BAIANO) ESP. NOM. 20 CM</t>
  </si>
  <si>
    <t>3.3</t>
  </si>
  <si>
    <t>04.01.058</t>
  </si>
  <si>
    <t>VERGA/CINTA EM BLOCO DE CONCRETO CANALETA - 14 CM</t>
  </si>
  <si>
    <t>3.4</t>
  </si>
  <si>
    <t>04.01.059</t>
  </si>
  <si>
    <t>VERGA/CINTA EM BLOCO DE CONCRETO CANALETA - 19 CM</t>
  </si>
  <si>
    <t>4.0</t>
  </si>
  <si>
    <t>ELEMENTOS DE MADEIRA</t>
  </si>
  <si>
    <t>4.1</t>
  </si>
  <si>
    <t>05.01.005</t>
  </si>
  <si>
    <t>PM-05 PORTA DE MADEIRA SARRAF. P/ PINT. BAT. MAD. L=92CM</t>
  </si>
  <si>
    <t>unid.</t>
  </si>
  <si>
    <t>4.2</t>
  </si>
  <si>
    <t>05.01.014</t>
  </si>
  <si>
    <t>PM-24 PORTA DE MADEIRA SARRAF. P/ PINT. BAT. MAD. L=72CM</t>
  </si>
  <si>
    <t>4.3</t>
  </si>
  <si>
    <t>05.01.029</t>
  </si>
  <si>
    <t>PM-74 PORTA DE SARRAF. MACIÇO P/ BOXES L=62CM-COMPLETA</t>
  </si>
  <si>
    <t>4.4</t>
  </si>
  <si>
    <t>05.01.050</t>
  </si>
  <si>
    <t>PM-81 PORTA DE SARRAF. MACIÇO P/ BOXE ACESSIVEL-COMPLETA</t>
  </si>
  <si>
    <t>5.0</t>
  </si>
  <si>
    <t>ELEMENTOS METALICOS</t>
  </si>
  <si>
    <t>5.1</t>
  </si>
  <si>
    <t>5.2</t>
  </si>
  <si>
    <t>5.3</t>
  </si>
  <si>
    <t>5.4</t>
  </si>
  <si>
    <t>5.5</t>
  </si>
  <si>
    <t>06.03.060</t>
  </si>
  <si>
    <t>BARRA DE APOIO P/DEFICIENTES EM INOX ESCOVADO</t>
  </si>
  <si>
    <t>cj</t>
  </si>
  <si>
    <t>6.0</t>
  </si>
  <si>
    <t>COBERTURA</t>
  </si>
  <si>
    <t>6.1</t>
  </si>
  <si>
    <t>6.2</t>
  </si>
  <si>
    <t>6.3</t>
  </si>
  <si>
    <t>6.4</t>
  </si>
  <si>
    <t>07.04.102</t>
  </si>
  <si>
    <t>RUFO LISO DE ACO GALV NATURAL E=0,65MM CORTE ATE 600MM</t>
  </si>
  <si>
    <t>6.5</t>
  </si>
  <si>
    <t>08.12.022</t>
  </si>
  <si>
    <t>CALHA OU AGUA FURTADA EM CHAPA GALV. N 26 - CORTE 0,50M</t>
  </si>
  <si>
    <t>08.12.008</t>
  </si>
  <si>
    <t>LIGACAO CALHA CONDUTOR DE CHAPA ACO GALVANIZADO N.24 DIAMETRO DE 4"</t>
  </si>
  <si>
    <t>6.7</t>
  </si>
  <si>
    <t>08.12.002</t>
  </si>
  <si>
    <t>CONDUTOR EM CHAPA GALVANIZADA N 26 DESENV. 0,25M</t>
  </si>
  <si>
    <t>7.0</t>
  </si>
  <si>
    <t>INSTALAÇÕES HIDRÁULICAS</t>
  </si>
  <si>
    <t>7.1</t>
  </si>
  <si>
    <t>08.01.002</t>
  </si>
  <si>
    <t>AC-05 ABRIGO E CAVALETE DE 1" COMPLETO 85X65X30CM</t>
  </si>
  <si>
    <t>pc</t>
  </si>
  <si>
    <t>7.2</t>
  </si>
  <si>
    <t>08.13.001</t>
  </si>
  <si>
    <t>TUBO PVC RÍGIDO JUNTA SOLDÁVEL DE 25 INCL CONEXÕES</t>
  </si>
  <si>
    <t>7.3</t>
  </si>
  <si>
    <t>08.03.018</t>
  </si>
  <si>
    <t>TUBO PVC RÍGIDO JUNTA SOLDÁVEL DE 40 INCL CONEXÕES</t>
  </si>
  <si>
    <t>7.4</t>
  </si>
  <si>
    <t>08.03.019</t>
  </si>
  <si>
    <t>TUBO PVC RÍGIDO JUNTA SOLDÁVEL DE 50 INCL CONEXÕES</t>
  </si>
  <si>
    <t>7.5</t>
  </si>
  <si>
    <t>08.09.063</t>
  </si>
  <si>
    <t>TUBO PVC REFORÇADO "SR" JUNTA ELÁSTICA DN 100 INCL CONEXÕES</t>
  </si>
  <si>
    <t>7.6</t>
  </si>
  <si>
    <t>08.04.021</t>
  </si>
  <si>
    <t>REGISTRO DE GAVETA COM CANOPLA CROMADA DN 20MM (3/4")</t>
  </si>
  <si>
    <t>7.7</t>
  </si>
  <si>
    <t>08.04.031</t>
  </si>
  <si>
    <t>REGISTRO DE PRESSAO C/ CANOPLA CROMADA DN 15MM (1/2")</t>
  </si>
  <si>
    <t>7.8</t>
  </si>
  <si>
    <t>08.04.005</t>
  </si>
  <si>
    <t>REGISTRO DE GAVETA BRUTO DN 40MM (1.1/2")</t>
  </si>
  <si>
    <t>7.9</t>
  </si>
  <si>
    <t>08.04.044</t>
  </si>
  <si>
    <t>VALVULA DE DESCARGA C/ REG INCORP DN=40MM(1 1/2) ACAB ANTIVANDALISMO</t>
  </si>
  <si>
    <t>7.10</t>
  </si>
  <si>
    <t>08.10.010</t>
  </si>
  <si>
    <t>CAIXA SIFONADA DE PVC DN 100X100X50MM C/GRELHA PVC CROMADO</t>
  </si>
  <si>
    <t>7.11</t>
  </si>
  <si>
    <t>16.08.027</t>
  </si>
  <si>
    <t>CG-01 CAIXA DE GORDURA EM ALVENARIA</t>
  </si>
  <si>
    <t>7.12</t>
  </si>
  <si>
    <t>16.08.028</t>
  </si>
  <si>
    <t>CI-01 CAIXA DE INSPECAO 60X60CM PARA ESGOTO</t>
  </si>
  <si>
    <t>7.13</t>
  </si>
  <si>
    <t>08.14.103</t>
  </si>
  <si>
    <t>7.14</t>
  </si>
  <si>
    <t>08.14.045</t>
  </si>
  <si>
    <t>TORNEIRA DE BOIA EM LATAO (BOIA PLAST) DN 20MM (3/4")</t>
  </si>
  <si>
    <t>7.15</t>
  </si>
  <si>
    <t>08.16.001</t>
  </si>
  <si>
    <t>BACIA SIFONADA DE LOUCA BRANCA (VDR 6L) C/ ASSENTO</t>
  </si>
  <si>
    <t>7.16</t>
  </si>
  <si>
    <t>08.16.010</t>
  </si>
  <si>
    <t>7.17</t>
  </si>
  <si>
    <t>08.16.025</t>
  </si>
  <si>
    <t>MICTORIO DE LOUCA SIFONADO/AUTO ASPIRANTE BRANCO</t>
  </si>
  <si>
    <t>7.18</t>
  </si>
  <si>
    <t>08.16.089</t>
  </si>
  <si>
    <t>BR-01 BACIA P/ SANITARIO ACESSIVEL</t>
  </si>
  <si>
    <t>7.19</t>
  </si>
  <si>
    <t>08.16.090</t>
  </si>
  <si>
    <t>BR-02 LAVATORIO PARA SANITARIO ACESSIVEL</t>
  </si>
  <si>
    <t>7.20</t>
  </si>
  <si>
    <t>08.16.046</t>
  </si>
  <si>
    <t>TANQUE DE LOUCA BRANCA,GRANDE C/COLUNA</t>
  </si>
  <si>
    <t>7.21</t>
  </si>
  <si>
    <t>08.84.055</t>
  </si>
  <si>
    <t>CUBA SIMPLES ACO INOX(304) CHAP.22 - 400X340X140MM - SEM PERTENCES</t>
  </si>
  <si>
    <t>7.22</t>
  </si>
  <si>
    <t>05.82.010</t>
  </si>
  <si>
    <t>TAMPO DE PIA EM GRANITO E=2CM</t>
  </si>
  <si>
    <t>7.23</t>
  </si>
  <si>
    <t>08.17.081</t>
  </si>
  <si>
    <t>TJ-03 TORNEIRA DE JARDIM</t>
  </si>
  <si>
    <t>7.24</t>
  </si>
  <si>
    <t>08.80.031</t>
  </si>
  <si>
    <t>TORNEIRA DE PRESSAO CROMADA DE 1/2" EM PAREDE</t>
  </si>
  <si>
    <t>7.25</t>
  </si>
  <si>
    <t>08.82.041</t>
  </si>
  <si>
    <t>SIFAO METALICO TIPO COPO DN 1 1/2 X 1 1/2"</t>
  </si>
  <si>
    <t>7.26</t>
  </si>
  <si>
    <t>08.16.051</t>
  </si>
  <si>
    <t>SABONETEIRA DE LOUCA BRANCA DE 15X15 CM</t>
  </si>
  <si>
    <t>7.27</t>
  </si>
  <si>
    <t>08.16.065</t>
  </si>
  <si>
    <t>PAPELEIRA DE LOUCA BRANCA DE 15X15CM</t>
  </si>
  <si>
    <t>8.0</t>
  </si>
  <si>
    <t xml:space="preserve">INSTALAÇÕES ELÉTRICAS </t>
  </si>
  <si>
    <t>8.1</t>
  </si>
  <si>
    <t>CABO DE COBRE FLEXÍVEL ISOLADO, 70 MM², ANTI-CHAMA 0,6/1,0 KV, PARA DISTRIBUIÇÃO - FORNECIMENTO E INSTALAÇÃO. AF_12/2015 (OBS COR PRETA)</t>
  </si>
  <si>
    <t>8.2</t>
  </si>
  <si>
    <t>CABO DE COBRE FLEXÍVEL ISOLADO, 70 MM², ANTI-CHAMA 0,6/1,0 KV, PARA DISTRIBUIÇÃO - FORNECIMENTO E INSTALAÇÃO. AF_12/2015 (OBS COR VERMELHO)</t>
  </si>
  <si>
    <t>8.3</t>
  </si>
  <si>
    <t>CABO DE COBRE FLEXÍVEL ISOLADO, 70 MM², ANTI-CHAMA 0,6/1,0 KV, PARA DISTRIBUIÇÃO - FORNECIMENTO E INSTALAÇÃO. AF_12/2015 (OBS COR BRANCO)</t>
  </si>
  <si>
    <t>8.4</t>
  </si>
  <si>
    <t>CABO DE COBRE FLEXÍVEL ISOLADO, 70 MM², ANTI-CHAMA 0,6/1,0 KV, PARA DISTRIBUIÇÃO - FORNECIMENTO E INSTALAÇÃO. AF_12/2015 (AZUL CLARO)</t>
  </si>
  <si>
    <t>8.5</t>
  </si>
  <si>
    <t>CABO DE COBRE FLEXÍVEL ISOLADO, 35 MM², ANTI-CHAMA 0,6/1,0 KV, PARA DISTRIBUIÇÃO - FORNECIMENTO E INSTALAÇÃO. AF_12/2015 (OBS COR VERDE)</t>
  </si>
  <si>
    <t>8.6</t>
  </si>
  <si>
    <t>unid</t>
  </si>
  <si>
    <t>8.7</t>
  </si>
  <si>
    <t>09.02.089</t>
  </si>
  <si>
    <t>DISJUNTOR TRIPOLAR TERMOMAGNETICO 3X60A A 3X100A  (80A)</t>
  </si>
  <si>
    <t>8.8</t>
  </si>
  <si>
    <t>DISJUNTOR BIPOLAR TIPO DIN, CORRENTE NOMINAL DE 10A - FORNECIMENTO E INSTALAÇÃO. AF_04/2016</t>
  </si>
  <si>
    <t>8.9</t>
  </si>
  <si>
    <t>DISJUNTOR BIPOLAR TIPO DIN, CORRENTE NOMINAL DE 20A - FORNECIMENTO E INSTALAÇÃO. AF_04/2016</t>
  </si>
  <si>
    <t>8.10</t>
  </si>
  <si>
    <t>DISJUNTOR BIPOLAR TIPO DIN, CORRENTE NOMINAL DE 25A - FORNECIMENTO E INSTALAÇÃO. AF_04/2016</t>
  </si>
  <si>
    <t>8.11</t>
  </si>
  <si>
    <t>DISJUNTOR BIPOLAR TIPO DIN, CORRENTE NOMINAL DE 32A - FORNECIMENTO E INSTALAÇÃO. AF_04/2016</t>
  </si>
  <si>
    <t>8.12</t>
  </si>
  <si>
    <t>CABO DE COBRE FLEXÍVEL ISOLADO, 6 MM², ANTI-CHAMA 0,6/1kV V, PARA CIRC UITOS TERMINAIS - FORNECIMENTO E INSTALAÇÃO. AF_12/2016 (COR AZUL)</t>
  </si>
  <si>
    <t>8.13</t>
  </si>
  <si>
    <t>8.14</t>
  </si>
  <si>
    <t>CABO DE COBRE FLEXÍVEL ISOLADO, 6 MM², ANTI-CHAMA 0,6/1kV, PARA CIRC UITOS TERMINAIS - FORNECIMENTO E INSTALAÇÃO. AF_12/2017 (COR VERDE)</t>
  </si>
  <si>
    <t>8.15</t>
  </si>
  <si>
    <t>INTERRUPTOR SIMPLES (1 MÓDULO), 10A/250V, INCLUINDO SUPORTE E PLACA - UN CR 21,75 FORNECIMENTO E INSTALAÇÃO. AF_12/2015</t>
  </si>
  <si>
    <t>8.16</t>
  </si>
  <si>
    <t>INTERRUPTOR PARALELO (1 MÓDULO), 10A/250V, INCLUINDO SUPORTE E PLACA - UN CR 21,75 FORNECIMENTO E INSTALAÇÃO. AF_12/2015</t>
  </si>
  <si>
    <t>8.17</t>
  </si>
  <si>
    <t>8.18</t>
  </si>
  <si>
    <t>8.19</t>
  </si>
  <si>
    <t>8.20</t>
  </si>
  <si>
    <t xml:space="preserve"> TOMADA BAIXA DE EMBUTIR (2 MÓDULOS), 2P+T 20 A, INCLUINDO SUPORTE E PLACA - FORNECIMENTO E INSTALAÇÃO. AF_12/2015</t>
  </si>
  <si>
    <t>8.21</t>
  </si>
  <si>
    <t>TOMADA BAIXA DE EMBUTIR (1 MÓDULO), 2P+T 20 A, INCLUINDO SUPORTE E PLACA - FORNECIMENTO E INSTALAÇÃO. AF_12/2015</t>
  </si>
  <si>
    <t>8.22</t>
  </si>
  <si>
    <t>TOMADA MÉDIA DE EMBUTIR (1 MÓDULO), 2P+T 20 A, INCLUINDO SUPORTE E PLACA - FORNECIMENTO E INSTALAÇÃO. AF_12/2015</t>
  </si>
  <si>
    <t>8.23</t>
  </si>
  <si>
    <t>ELETRODUTO FLEXÍVEL CORRUGADO, PVC,  (3/4"), INSTALADO EM LAJE, FORNECIMENTO E INSTALAÇÃO</t>
  </si>
  <si>
    <t>8.24</t>
  </si>
  <si>
    <t xml:space="preserve">    74131/004</t>
  </si>
  <si>
    <t>QUADRO DE DISTRIBUICAO DE ENERGIA DE EMBUTIR, EM CHAPA METALICA, PARA 18 DISJUNTORES TERMOMAGNETICOS MONOPOLARES, COM BARRAMENTO TRIFASICO E NEUTRO, FORNECIMENTO E INSTALACAO</t>
  </si>
  <si>
    <t>8.25</t>
  </si>
  <si>
    <t>LUMINÁRIA ARANDELA TIPO MEIA-LUA, PARA 1 LÂMPADA LED - FORNECIMENTO E INSTALAÇÃO. AF_11/2017</t>
  </si>
  <si>
    <t>8.26</t>
  </si>
  <si>
    <t>LUMINÁRIA TIPO SPOT, DE SOBREPOR, COM 2 LÂMPADAS DE 15 W - FORNECIMENTO E INSTALAÇÃO</t>
  </si>
  <si>
    <t>8.27</t>
  </si>
  <si>
    <t>LUMINÁRIA TIPO CALHA, DE SOBREPOR, COM 2 LÂMPADAS TUBULARES DE 36 W FORNECIMENTO E INSTALAÇÃO. AF_11/2017</t>
  </si>
  <si>
    <t>9.0</t>
  </si>
  <si>
    <t>FORRO</t>
  </si>
  <si>
    <t>9.1</t>
  </si>
  <si>
    <t>10.01.049</t>
  </si>
  <si>
    <t>FORRO DE GESSO ACARTONADO INCL ESTRUTURA</t>
  </si>
  <si>
    <t>10.0</t>
  </si>
  <si>
    <t>IMPERMEABILIZACOES</t>
  </si>
  <si>
    <t>10.1</t>
  </si>
  <si>
    <t>11.02.040</t>
  </si>
  <si>
    <t>IMPERMEABILIZACAO EMULSAO ASFALTICA ELASTOMERICA 4 DEMAOS</t>
  </si>
  <si>
    <t>10.2</t>
  </si>
  <si>
    <t>11.02.024</t>
  </si>
  <si>
    <t>IMPERMEABILIZACAO COM MANTA ASFALTICA PRE FABRICADA 4MM</t>
  </si>
  <si>
    <t>11.0</t>
  </si>
  <si>
    <t>REVESTIMENTOS DE PAREDES</t>
  </si>
  <si>
    <t>11.1</t>
  </si>
  <si>
    <t>12.01.001</t>
  </si>
  <si>
    <t>CHAPISCO</t>
  </si>
  <si>
    <t>11.2</t>
  </si>
  <si>
    <t>12.01.006</t>
  </si>
  <si>
    <t>EMBOCO DESEMPENADO</t>
  </si>
  <si>
    <t>11.3</t>
  </si>
  <si>
    <t>12.02.007</t>
  </si>
  <si>
    <t>REBOCO</t>
  </si>
  <si>
    <t>11.4</t>
  </si>
  <si>
    <t>12.02.036</t>
  </si>
  <si>
    <t>REVESTIMENTO COM AZULEJOS LISOS, BRANCO BRILHANTE</t>
  </si>
  <si>
    <t>11.5</t>
  </si>
  <si>
    <t>12.04.023</t>
  </si>
  <si>
    <t>REVESTIMENTO COM PASTILHAS ESMALTADAS 4,0X 4,0 CM</t>
  </si>
  <si>
    <t>12.0</t>
  </si>
  <si>
    <t>PISOS</t>
  </si>
  <si>
    <t>12.1</t>
  </si>
  <si>
    <t>13.01.004</t>
  </si>
  <si>
    <t>LASTRO DE CONCRETO C/ HIDROFUGO E=5CM</t>
  </si>
  <si>
    <t>12.2</t>
  </si>
  <si>
    <t>13.01.006</t>
  </si>
  <si>
    <t>12.3</t>
  </si>
  <si>
    <t>13.01.018</t>
  </si>
  <si>
    <t>ARGAMASSA DE REGULARIZACAO CIM/AREIA 1:3 C/ IMPERM. ESP=2,50CM</t>
  </si>
  <si>
    <t>12.4</t>
  </si>
  <si>
    <t>12.02.029</t>
  </si>
  <si>
    <t>CERAMICA ESMALTADA 20X20CM</t>
  </si>
  <si>
    <t>12.5</t>
  </si>
  <si>
    <t>13.05.022</t>
  </si>
  <si>
    <t>RODAPE CERAMICA ANTIDERRAPANTE (TP MONOQUEIMA) DE 7CM</t>
  </si>
  <si>
    <t>12.6</t>
  </si>
  <si>
    <t>13.06.082</t>
  </si>
  <si>
    <t>SO-22 SOLEIRA DE GRANITO EM NIVEL 1 PEÇA (L= 14 A 17CM)</t>
  </si>
  <si>
    <t>12.7</t>
  </si>
  <si>
    <t>13.07.002</t>
  </si>
  <si>
    <t>PE-02 PEITORIL</t>
  </si>
  <si>
    <t>13.0</t>
  </si>
  <si>
    <t>VIDROS</t>
  </si>
  <si>
    <t>13.1</t>
  </si>
  <si>
    <t>14.01.008</t>
  </si>
  <si>
    <t>VIDRO LISO COMUM INCOLOR DE 6MM</t>
  </si>
  <si>
    <t>14.0</t>
  </si>
  <si>
    <t>PINTURA</t>
  </si>
  <si>
    <t>14.1</t>
  </si>
  <si>
    <t>15.02.006</t>
  </si>
  <si>
    <t xml:space="preserve">LATEX COM MASSA NIVELADORA </t>
  </si>
  <si>
    <t>14.2</t>
  </si>
  <si>
    <t>15.02.061</t>
  </si>
  <si>
    <t>TINTA LATEX STANDARD EM SUPERFICIE DE GESSO</t>
  </si>
  <si>
    <t>14.3</t>
  </si>
  <si>
    <t>15.02.019</t>
  </si>
  <si>
    <t>ESMALTE</t>
  </si>
  <si>
    <t>14.4</t>
  </si>
  <si>
    <t>15.03.012</t>
  </si>
  <si>
    <t>ENVERNIZAMENTO EM ESQUADRIAS DE MADEIRA</t>
  </si>
  <si>
    <t>14.5</t>
  </si>
  <si>
    <t>15.03.060</t>
  </si>
  <si>
    <t>FACE EXT. DE CALHAS/CONDUTORES COM TINTA SINT. (ESMALTE)</t>
  </si>
  <si>
    <t>15.0</t>
  </si>
  <si>
    <t>SERVIÇOS COMPLEMENTARES</t>
  </si>
  <si>
    <t>15.1</t>
  </si>
  <si>
    <t>15.2</t>
  </si>
  <si>
    <t>16.02.090</t>
  </si>
  <si>
    <t>CIMENTADO DESEMPENADO C/ JUNTA SECA E=3,5CM INCL ARG REG</t>
  </si>
  <si>
    <t>15.3</t>
  </si>
  <si>
    <t>16.03.002</t>
  </si>
  <si>
    <t>GRAMA ESMERALDA EM PLACAS</t>
  </si>
  <si>
    <t>15.4</t>
  </si>
  <si>
    <t>16.80.098</t>
  </si>
  <si>
    <t>RETIRADA DE ENTULHO</t>
  </si>
  <si>
    <t>TOTAL DA OBRA:</t>
  </si>
  <si>
    <t>CRONOGRAMA FÍSICO FINANCEIRO</t>
  </si>
  <si>
    <t>ITEM</t>
  </si>
  <si>
    <t>DESCRIÇÃO DA ETAPA</t>
  </si>
  <si>
    <t>VALOR R$</t>
  </si>
  <si>
    <t>PESO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</si>
  <si>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</si>
  <si>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</si>
  <si>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</si>
  <si>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</si>
  <si>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</si>
  <si>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</si>
  <si>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</si>
  <si>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</si>
  <si>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</si>
  <si>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</si>
  <si>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</si>
  <si>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(%)</t>
  </si>
  <si>
    <t>Exec (%)</t>
  </si>
  <si>
    <t>Acum (%)</t>
  </si>
  <si>
    <t>TOTAL DA OBRA</t>
  </si>
  <si>
    <t>TOTAL MENSAL</t>
  </si>
  <si>
    <t>DEMOLICAO DE PISO DE CONCRETO SIMPLES CAPEADO</t>
  </si>
  <si>
    <t>FORMA DE MADEIRA MACICA</t>
  </si>
  <si>
    <t>.</t>
  </si>
  <si>
    <t>HASTE DE ATERRAMENTO 3/4 PARA SPDA - FORNECIMENTO E INSTALAÇÃO. AF_12_2017</t>
  </si>
  <si>
    <t>CAIXA D`AGUA CONICA POLIETILENO DE 1000L INCLUSIVE TAMPA</t>
  </si>
  <si>
    <t>LAVATORIO DE LOUCA BRANCA SEM COLUNA C/ TORNEIRA DE FECHAM AUTOMATICO</t>
  </si>
  <si>
    <t>CABO DE COBRE FLEXÍVEL ISOLADO, 4 MM², ANTI-CHAMA 0,6/1kV, PARA CIRC UITOS TERMINAIS - FORNECIMENTO E INSTALAÇÃO. AF_12/2015 (COR VERMELHO)</t>
  </si>
  <si>
    <t>CABO DE COBRE FLEXÍVEL ISOLADO, 4 MM², ANTI-CHAMA 0,6/1kV, PARA CIRC UITOS TERMINAIS - FORNECIMENTO E INSTALAÇÃO. AF_12/2015 (COR AZUL)</t>
  </si>
  <si>
    <t>ELETRODUTO FLEXÍVEL CORRUGADO, PVC,  (1/2"), INSTALADO EM LAJE, FORNECIMENTO E INSTALAÇÃO AF_12/2015</t>
  </si>
  <si>
    <t>ADEQUAÇÃO E CONCLUSÃO DO CENTRO DE MULTIPLO USO</t>
  </si>
  <si>
    <t>Leonardo Donizeti Alves</t>
  </si>
  <si>
    <t>CAU BR: A83743-1</t>
  </si>
  <si>
    <t>RRT 9094883</t>
  </si>
  <si>
    <t>_______________________________</t>
  </si>
  <si>
    <t>Oswaldo Ribeiro Junqueira Neto</t>
  </si>
  <si>
    <t>Prefeito Municipal de Orlândia</t>
  </si>
  <si>
    <t>Responsável Técnico</t>
  </si>
  <si>
    <t>___________________________________</t>
  </si>
  <si>
    <t>z</t>
  </si>
  <si>
    <t>TRAMA DE MADEIRA COMPOSTA POR TERÇAS PARA TELHADOS DE ATÉ 2 ÁGUAS  PARA TELHA ONDULADA DE FIBROCIMENTO, METÁLICA, PLÁSTICA OU TERMOACÚSTICA, INCLUSO TRANSPORTE VERTICAL. AF_07/2019</t>
  </si>
  <si>
    <t>CUMEEIRA PARA TELHA DE FIBROCIMENTO ONDULADA E = 6 MM, INCLUSO ACESSÓRIOS DE FIXAÇÃO E IÇAMENTO. AF_07/2019</t>
  </si>
  <si>
    <t>TELHA DE FIBROCIMENTO ONDULADA E = 6 MM, DE 2,44 X 1,10 M (SEM AMIANTO)</t>
  </si>
  <si>
    <t>06.80.084</t>
  </si>
  <si>
    <t>CAIXILHO DE CORRER EM ALUMINIO ANODIZADO</t>
  </si>
  <si>
    <t>06.80.088</t>
  </si>
  <si>
    <t>CAIXILHO MAXIMAR EM ALUMINIO ANODIZADO</t>
  </si>
  <si>
    <t>06.80.082</t>
  </si>
  <si>
    <t>CAIXILHO FIXO EM ALUMINIO ANODIZADO</t>
  </si>
  <si>
    <t>Valor</t>
  </si>
  <si>
    <t>RELATÓRIO DE SERVIÇOS - FDE ABRIL/2020 / TABELA SINAPI SEM DESONERAÇÃO JUNHO/2020</t>
  </si>
  <si>
    <t>Orlândia, 07 de Agosto de 2020</t>
  </si>
  <si>
    <r>
      <t xml:space="preserve">                                                              PLANILHA ORÇAMENTÁRIA                                                      </t>
    </r>
    <r>
      <rPr>
        <sz val="10"/>
        <rFont val="Arial"/>
        <family val="2"/>
      </rPr>
      <t>BDI 22,16%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</si>
</sst>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_(* #,##0_);_(* \(#,##0\);_(* \-??_);_(@_)"/>
    <numFmt numFmtId="181" formatCode="[$-416]dddd\,\ d&quot; de &quot;mmmm&quot; de &quot;yyyy"/>
    <numFmt numFmtId="182" formatCode="0.00000"/>
    <numFmt numFmtId="183" formatCode="0.0000"/>
    <numFmt numFmtId="184" formatCode="0.000"/>
    <numFmt numFmtId="185" formatCode="0.0"/>
    <numFmt numFmtId="186" formatCode="&quot;R$&quot;#,##0.00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53" applyFont="1" applyFill="1" applyBorder="1" applyAlignment="1" applyProtection="1">
      <alignment/>
      <protection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10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" fontId="3" fillId="0" borderId="10" xfId="53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>
      <alignment horizontal="right"/>
    </xf>
    <xf numFmtId="10" fontId="7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78" fontId="3" fillId="0" borderId="0" xfId="53" applyFont="1" applyFill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8" fontId="3" fillId="0" borderId="0" xfId="53" applyFont="1" applyFill="1" applyBorder="1" applyAlignment="1" applyProtection="1">
      <alignment horizontal="center"/>
      <protection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8" fontId="4" fillId="0" borderId="0" xfId="53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3" fillId="0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80" fontId="3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86" fontId="3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9" fontId="2" fillId="0" borderId="10" xfId="47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53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53" applyNumberFormat="1" applyFont="1" applyFill="1" applyBorder="1" applyAlignment="1" applyProtection="1">
      <alignment horizontal="right" vertical="center"/>
      <protection/>
    </xf>
    <xf numFmtId="178" fontId="2" fillId="0" borderId="10" xfId="53" applyFont="1" applyFill="1" applyBorder="1" applyAlignment="1" applyProtection="1">
      <alignment vertical="center"/>
      <protection/>
    </xf>
    <xf numFmtId="178" fontId="2" fillId="0" borderId="10" xfId="53" applyFont="1" applyFill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Alignment="1">
      <alignment horizontal="center"/>
    </xf>
    <xf numFmtId="178" fontId="0" fillId="0" borderId="0" xfId="53" applyFont="1" applyFill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7" fillId="0" borderId="13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left"/>
    </xf>
    <xf numFmtId="0" fontId="4" fillId="33" borderId="25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0" fontId="7" fillId="0" borderId="11" xfId="53" applyNumberFormat="1" applyFont="1" applyFill="1" applyBorder="1" applyAlignment="1" applyProtection="1">
      <alignment horizontal="center"/>
      <protection/>
    </xf>
    <xf numFmtId="10" fontId="7" fillId="0" borderId="12" xfId="53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6</xdr:col>
      <xdr:colOff>904875</xdr:colOff>
      <xdr:row>3</xdr:row>
      <xdr:rowOff>342900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7658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74"/>
  <sheetViews>
    <sheetView tabSelected="1" zoomScale="85" zoomScaleNormal="85" zoomScalePageLayoutView="0" workbookViewId="0" topLeftCell="A1">
      <selection activeCell="F41" sqref="F41:H154"/>
    </sheetView>
  </sheetViews>
  <sheetFormatPr defaultColWidth="9.140625" defaultRowHeight="12.75"/>
  <cols>
    <col min="1" max="1" width="7.7109375" style="47" customWidth="1"/>
    <col min="2" max="2" width="13.8515625" style="47" customWidth="1"/>
    <col min="3" max="3" width="63.28125" style="47" customWidth="1"/>
    <col min="4" max="4" width="12.7109375" style="47" customWidth="1"/>
    <col min="5" max="5" width="12.7109375" style="61" customWidth="1"/>
    <col min="6" max="6" width="12.7109375" style="47" customWidth="1"/>
    <col min="7" max="7" width="19.00390625" style="47" bestFit="1" customWidth="1"/>
    <col min="8" max="8" width="19.7109375" style="47" customWidth="1"/>
    <col min="9" max="16384" width="9.140625" style="47" customWidth="1"/>
  </cols>
  <sheetData>
    <row r="4" ht="32.25" customHeight="1"/>
    <row r="5" spans="1:13" ht="12.75">
      <c r="A5" s="100" t="s">
        <v>0</v>
      </c>
      <c r="B5" s="100"/>
      <c r="C5" s="101" t="s">
        <v>368</v>
      </c>
      <c r="D5" s="101"/>
      <c r="E5" s="101"/>
      <c r="F5" s="101"/>
      <c r="G5" s="101"/>
      <c r="H5" s="101"/>
      <c r="I5" s="63"/>
      <c r="J5" s="63"/>
      <c r="K5" s="63"/>
      <c r="L5" s="63"/>
      <c r="M5" s="63"/>
    </row>
    <row r="6" spans="1:13" ht="12.75">
      <c r="A6" s="100" t="s">
        <v>1</v>
      </c>
      <c r="B6" s="100"/>
      <c r="C6" s="101" t="s">
        <v>388</v>
      </c>
      <c r="D6" s="101"/>
      <c r="E6" s="101"/>
      <c r="F6" s="101"/>
      <c r="G6" s="101"/>
      <c r="H6" s="101"/>
      <c r="I6" s="63"/>
      <c r="J6" s="63"/>
      <c r="K6" s="63"/>
      <c r="L6" s="63"/>
      <c r="M6" s="63"/>
    </row>
    <row r="7" spans="1:13" ht="12.75">
      <c r="A7" s="100" t="s">
        <v>2</v>
      </c>
      <c r="B7" s="100"/>
      <c r="C7" s="102">
        <v>0.2216</v>
      </c>
      <c r="D7" s="102"/>
      <c r="E7" s="102"/>
      <c r="F7" s="102"/>
      <c r="G7" s="102"/>
      <c r="H7" s="102"/>
      <c r="I7" s="63"/>
      <c r="J7" s="63"/>
      <c r="K7" s="63"/>
      <c r="L7" s="63"/>
      <c r="M7" s="63"/>
    </row>
    <row r="8" spans="1:13" ht="12.75">
      <c r="A8" s="97"/>
      <c r="B8" s="97"/>
      <c r="C8" s="97"/>
      <c r="D8" s="97"/>
      <c r="E8" s="97"/>
      <c r="F8" s="97"/>
      <c r="G8" s="97"/>
      <c r="H8" s="97"/>
      <c r="I8" s="63"/>
      <c r="J8" s="63"/>
      <c r="K8" s="63"/>
      <c r="L8" s="63"/>
      <c r="M8" s="63"/>
    </row>
    <row r="9" spans="1:13" ht="24" customHeight="1">
      <c r="A9" s="98" t="s">
        <v>390</v>
      </c>
      <c r="B9" s="98"/>
      <c r="C9" s="98"/>
      <c r="D9" s="98"/>
      <c r="E9" s="98"/>
      <c r="F9" s="98"/>
      <c r="G9" s="98"/>
      <c r="H9" s="98"/>
      <c r="I9" s="65"/>
      <c r="J9" s="65"/>
      <c r="K9" s="65"/>
      <c r="L9" s="65"/>
      <c r="M9" s="65"/>
    </row>
    <row r="10" spans="1:8" ht="25.5">
      <c r="A10" s="64" t="s">
        <v>3</v>
      </c>
      <c r="B10" s="64" t="s">
        <v>4</v>
      </c>
      <c r="C10" s="64" t="s">
        <v>5</v>
      </c>
      <c r="D10" s="64" t="s">
        <v>6</v>
      </c>
      <c r="E10" s="64" t="s">
        <v>7</v>
      </c>
      <c r="F10" s="66" t="s">
        <v>8</v>
      </c>
      <c r="G10" s="66" t="s">
        <v>9</v>
      </c>
      <c r="H10" s="66" t="s">
        <v>10</v>
      </c>
    </row>
    <row r="11" spans="1:8" ht="12.75">
      <c r="A11" s="64" t="s">
        <v>11</v>
      </c>
      <c r="B11" s="67"/>
      <c r="C11" s="68" t="s">
        <v>12</v>
      </c>
      <c r="D11" s="68"/>
      <c r="E11" s="64"/>
      <c r="F11" s="68"/>
      <c r="G11" s="69"/>
      <c r="H11" s="69">
        <f>SUM(H12:H17)</f>
        <v>0</v>
      </c>
    </row>
    <row r="12" spans="1:8" ht="25.5">
      <c r="A12" s="70" t="s">
        <v>13</v>
      </c>
      <c r="B12" s="71" t="s">
        <v>14</v>
      </c>
      <c r="C12" s="72" t="s">
        <v>15</v>
      </c>
      <c r="D12" s="73">
        <f>6*3</f>
        <v>18</v>
      </c>
      <c r="E12" s="70" t="s">
        <v>16</v>
      </c>
      <c r="F12" s="73"/>
      <c r="G12" s="74"/>
      <c r="H12" s="74"/>
    </row>
    <row r="13" spans="1:8" ht="25.5">
      <c r="A13" s="70" t="s">
        <v>17</v>
      </c>
      <c r="B13" s="71" t="s">
        <v>18</v>
      </c>
      <c r="C13" s="72" t="s">
        <v>19</v>
      </c>
      <c r="D13" s="73">
        <f>804.77-425</f>
        <v>379.77</v>
      </c>
      <c r="E13" s="70" t="s">
        <v>16</v>
      </c>
      <c r="F13" s="73"/>
      <c r="G13" s="74"/>
      <c r="H13" s="74"/>
    </row>
    <row r="14" spans="1:8" ht="15" customHeight="1">
      <c r="A14" s="70" t="s">
        <v>20</v>
      </c>
      <c r="B14" s="71" t="s">
        <v>21</v>
      </c>
      <c r="C14" s="72" t="s">
        <v>22</v>
      </c>
      <c r="D14" s="73">
        <v>425</v>
      </c>
      <c r="E14" s="70" t="s">
        <v>16</v>
      </c>
      <c r="F14" s="73"/>
      <c r="G14" s="74"/>
      <c r="H14" s="74"/>
    </row>
    <row r="15" spans="1:8" ht="25.5">
      <c r="A15" s="70" t="s">
        <v>23</v>
      </c>
      <c r="B15" s="71" t="s">
        <v>24</v>
      </c>
      <c r="C15" s="72" t="s">
        <v>25</v>
      </c>
      <c r="D15" s="73">
        <v>106.76</v>
      </c>
      <c r="E15" s="70" t="s">
        <v>26</v>
      </c>
      <c r="F15" s="73"/>
      <c r="G15" s="74"/>
      <c r="H15" s="74"/>
    </row>
    <row r="16" spans="1:8" ht="12.75">
      <c r="A16" s="70" t="s">
        <v>27</v>
      </c>
      <c r="B16" s="71" t="s">
        <v>28</v>
      </c>
      <c r="C16" s="72" t="s">
        <v>359</v>
      </c>
      <c r="D16" s="73">
        <v>4.3875</v>
      </c>
      <c r="E16" s="70" t="s">
        <v>26</v>
      </c>
      <c r="F16" s="73"/>
      <c r="G16" s="74"/>
      <c r="H16" s="74"/>
    </row>
    <row r="17" spans="1:8" ht="12.75">
      <c r="A17" s="70" t="s">
        <v>29</v>
      </c>
      <c r="B17" s="71" t="s">
        <v>30</v>
      </c>
      <c r="C17" s="72" t="s">
        <v>31</v>
      </c>
      <c r="D17" s="73">
        <f>60*(D16+D15)</f>
        <v>6668.85</v>
      </c>
      <c r="E17" s="70" t="s">
        <v>32</v>
      </c>
      <c r="F17" s="73"/>
      <c r="G17" s="74"/>
      <c r="H17" s="74"/>
    </row>
    <row r="18" spans="1:8" ht="12.75" customHeight="1">
      <c r="A18" s="70"/>
      <c r="B18" s="71"/>
      <c r="C18" s="72"/>
      <c r="D18" s="73"/>
      <c r="E18" s="70"/>
      <c r="F18" s="73"/>
      <c r="G18" s="73"/>
      <c r="H18" s="73"/>
    </row>
    <row r="19" spans="1:8" s="3" customFormat="1" ht="15" customHeight="1">
      <c r="A19" s="64" t="s">
        <v>33</v>
      </c>
      <c r="B19" s="75"/>
      <c r="C19" s="76" t="s">
        <v>34</v>
      </c>
      <c r="D19" s="77"/>
      <c r="E19" s="64"/>
      <c r="F19" s="77"/>
      <c r="G19" s="78"/>
      <c r="H19" s="78"/>
    </row>
    <row r="20" spans="1:8" ht="12.75">
      <c r="A20" s="70" t="s">
        <v>35</v>
      </c>
      <c r="B20" s="71" t="s">
        <v>36</v>
      </c>
      <c r="C20" s="72" t="s">
        <v>37</v>
      </c>
      <c r="D20" s="73">
        <f>42*4*0.0490873852</f>
        <v>8.25</v>
      </c>
      <c r="E20" s="70" t="s">
        <v>26</v>
      </c>
      <c r="F20" s="73"/>
      <c r="G20" s="74"/>
      <c r="H20" s="74"/>
    </row>
    <row r="21" spans="1:8" ht="12.75">
      <c r="A21" s="70" t="s">
        <v>38</v>
      </c>
      <c r="B21" s="71" t="s">
        <v>39</v>
      </c>
      <c r="C21" s="72" t="s">
        <v>40</v>
      </c>
      <c r="D21" s="73">
        <f>4*42</f>
        <v>168</v>
      </c>
      <c r="E21" s="70" t="s">
        <v>41</v>
      </c>
      <c r="F21" s="73"/>
      <c r="G21" s="74"/>
      <c r="H21" s="74"/>
    </row>
    <row r="22" spans="1:8" ht="12.75">
      <c r="A22" s="70" t="s">
        <v>42</v>
      </c>
      <c r="B22" s="71" t="s">
        <v>43</v>
      </c>
      <c r="C22" s="72" t="s">
        <v>44</v>
      </c>
      <c r="D22" s="73">
        <f>(8.6+77.657)*0.4*0.3</f>
        <v>10.35</v>
      </c>
      <c r="E22" s="70" t="s">
        <v>26</v>
      </c>
      <c r="F22" s="73"/>
      <c r="G22" s="74"/>
      <c r="H22" s="74"/>
    </row>
    <row r="23" spans="1:8" ht="12.75">
      <c r="A23" s="70" t="s">
        <v>45</v>
      </c>
      <c r="B23" s="71" t="s">
        <v>46</v>
      </c>
      <c r="C23" s="72" t="s">
        <v>360</v>
      </c>
      <c r="D23" s="73">
        <f>((0.3+0.2+0.3)*(77.657+8.6))/2</f>
        <v>34.5</v>
      </c>
      <c r="E23" s="70" t="s">
        <v>16</v>
      </c>
      <c r="F23" s="73"/>
      <c r="G23" s="74"/>
      <c r="H23" s="74"/>
    </row>
    <row r="24" spans="1:8" ht="12.75">
      <c r="A24" s="70" t="s">
        <v>47</v>
      </c>
      <c r="B24" s="71" t="s">
        <v>48</v>
      </c>
      <c r="C24" s="72" t="s">
        <v>49</v>
      </c>
      <c r="D24" s="73">
        <f>(77.657+8.6)*0.2</f>
        <v>17.25</v>
      </c>
      <c r="E24" s="70" t="s">
        <v>16</v>
      </c>
      <c r="F24" s="73"/>
      <c r="G24" s="74"/>
      <c r="H24" s="74"/>
    </row>
    <row r="25" spans="1:8" ht="12.75">
      <c r="A25" s="70" t="s">
        <v>50</v>
      </c>
      <c r="B25" s="71" t="s">
        <v>51</v>
      </c>
      <c r="C25" s="72" t="s">
        <v>52</v>
      </c>
      <c r="D25" s="73">
        <f>((77.657+8.6)/0.15)*0.8*0.243145</f>
        <v>111.86</v>
      </c>
      <c r="E25" s="70" t="s">
        <v>53</v>
      </c>
      <c r="F25" s="73"/>
      <c r="G25" s="74"/>
      <c r="H25" s="74"/>
    </row>
    <row r="26" spans="1:8" ht="12.75">
      <c r="A26" s="70" t="s">
        <v>54</v>
      </c>
      <c r="B26" s="71" t="s">
        <v>55</v>
      </c>
      <c r="C26" s="72" t="s">
        <v>56</v>
      </c>
      <c r="D26" s="73">
        <f>(77.657+8.6)*6*0.6126105675</f>
        <v>317.05</v>
      </c>
      <c r="E26" s="70" t="s">
        <v>53</v>
      </c>
      <c r="F26" s="73"/>
      <c r="G26" s="74"/>
      <c r="H26" s="74"/>
    </row>
    <row r="27" spans="1:8" ht="12.75">
      <c r="A27" s="70" t="s">
        <v>57</v>
      </c>
      <c r="B27" s="71" t="s">
        <v>58</v>
      </c>
      <c r="C27" s="72" t="s">
        <v>59</v>
      </c>
      <c r="D27" s="73">
        <f>(8.6+77.657)*0.3*0.2</f>
        <v>5.18</v>
      </c>
      <c r="E27" s="70" t="s">
        <v>26</v>
      </c>
      <c r="F27" s="73"/>
      <c r="G27" s="74"/>
      <c r="H27" s="74"/>
    </row>
    <row r="28" spans="1:8" ht="12.75" customHeight="1">
      <c r="A28" s="70"/>
      <c r="B28" s="71"/>
      <c r="C28" s="72"/>
      <c r="D28" s="73"/>
      <c r="E28" s="70"/>
      <c r="F28" s="73"/>
      <c r="G28" s="73"/>
      <c r="H28" s="73"/>
    </row>
    <row r="29" spans="1:8" ht="15" customHeight="1">
      <c r="A29" s="64" t="s">
        <v>60</v>
      </c>
      <c r="B29" s="71"/>
      <c r="C29" s="76" t="s">
        <v>61</v>
      </c>
      <c r="D29" s="77"/>
      <c r="E29" s="64"/>
      <c r="F29" s="77"/>
      <c r="G29" s="79">
        <f>SUM(G30:G33)</f>
        <v>0</v>
      </c>
      <c r="H29" s="79">
        <f>SUM(H30:H33)</f>
        <v>0</v>
      </c>
    </row>
    <row r="30" spans="1:8" ht="25.5">
      <c r="A30" s="70" t="s">
        <v>62</v>
      </c>
      <c r="B30" s="71" t="s">
        <v>63</v>
      </c>
      <c r="C30" s="72" t="s">
        <v>64</v>
      </c>
      <c r="D30" s="73">
        <f>77.66*3.4</f>
        <v>264.04</v>
      </c>
      <c r="E30" s="70" t="s">
        <v>16</v>
      </c>
      <c r="F30" s="73"/>
      <c r="G30" s="74"/>
      <c r="H30" s="74"/>
    </row>
    <row r="31" spans="1:8" ht="25.5">
      <c r="A31" s="70" t="s">
        <v>65</v>
      </c>
      <c r="B31" s="71" t="s">
        <v>66</v>
      </c>
      <c r="C31" s="72" t="s">
        <v>67</v>
      </c>
      <c r="D31" s="73">
        <f>(8.6*4.5)+(59.58*0.9)+(32.9*1.6)+(21.8*3.52)+(20.3*1.6)</f>
        <v>254.18</v>
      </c>
      <c r="E31" s="70" t="s">
        <v>16</v>
      </c>
      <c r="F31" s="73"/>
      <c r="G31" s="74"/>
      <c r="H31" s="74"/>
    </row>
    <row r="32" spans="1:8" ht="16.5" customHeight="1">
      <c r="A32" s="70" t="s">
        <v>68</v>
      </c>
      <c r="B32" s="71" t="s">
        <v>69</v>
      </c>
      <c r="C32" s="72" t="s">
        <v>70</v>
      </c>
      <c r="D32" s="73">
        <f>77.66*2</f>
        <v>155.32</v>
      </c>
      <c r="E32" s="70" t="s">
        <v>41</v>
      </c>
      <c r="F32" s="73"/>
      <c r="G32" s="74"/>
      <c r="H32" s="74"/>
    </row>
    <row r="33" spans="1:8" ht="16.5" customHeight="1">
      <c r="A33" s="70" t="s">
        <v>71</v>
      </c>
      <c r="B33" s="71" t="s">
        <v>72</v>
      </c>
      <c r="C33" s="72" t="s">
        <v>73</v>
      </c>
      <c r="D33" s="73">
        <f>8.6*2</f>
        <v>17.2</v>
      </c>
      <c r="E33" s="70" t="s">
        <v>41</v>
      </c>
      <c r="F33" s="73"/>
      <c r="G33" s="74"/>
      <c r="H33" s="74"/>
    </row>
    <row r="34" spans="1:8" ht="12.75" customHeight="1">
      <c r="A34" s="70"/>
      <c r="B34" s="71"/>
      <c r="C34" s="72"/>
      <c r="D34" s="73"/>
      <c r="E34" s="70"/>
      <c r="F34" s="73"/>
      <c r="G34" s="73"/>
      <c r="H34" s="73"/>
    </row>
    <row r="35" spans="1:8" ht="15" customHeight="1">
      <c r="A35" s="64" t="s">
        <v>74</v>
      </c>
      <c r="B35" s="71"/>
      <c r="C35" s="76" t="s">
        <v>75</v>
      </c>
      <c r="D35" s="77"/>
      <c r="E35" s="64"/>
      <c r="F35" s="77"/>
      <c r="G35" s="80"/>
      <c r="H35" s="80"/>
    </row>
    <row r="36" spans="1:8" ht="12.75">
      <c r="A36" s="70" t="s">
        <v>76</v>
      </c>
      <c r="B36" s="71" t="s">
        <v>77</v>
      </c>
      <c r="C36" s="72" t="s">
        <v>78</v>
      </c>
      <c r="D36" s="73">
        <v>24</v>
      </c>
      <c r="E36" s="70" t="s">
        <v>79</v>
      </c>
      <c r="F36" s="73"/>
      <c r="G36" s="74"/>
      <c r="H36" s="74"/>
    </row>
    <row r="37" spans="1:8" ht="12.75">
      <c r="A37" s="70" t="s">
        <v>80</v>
      </c>
      <c r="B37" s="71" t="s">
        <v>81</v>
      </c>
      <c r="C37" s="72" t="s">
        <v>82</v>
      </c>
      <c r="D37" s="73">
        <v>1</v>
      </c>
      <c r="E37" s="70" t="s">
        <v>79</v>
      </c>
      <c r="F37" s="73"/>
      <c r="G37" s="74"/>
      <c r="H37" s="74"/>
    </row>
    <row r="38" spans="1:8" ht="12.75">
      <c r="A38" s="70" t="s">
        <v>83</v>
      </c>
      <c r="B38" s="71" t="s">
        <v>84</v>
      </c>
      <c r="C38" s="72" t="s">
        <v>85</v>
      </c>
      <c r="D38" s="73">
        <v>2</v>
      </c>
      <c r="E38" s="70" t="s">
        <v>79</v>
      </c>
      <c r="F38" s="73"/>
      <c r="G38" s="74"/>
      <c r="H38" s="74"/>
    </row>
    <row r="39" spans="1:8" ht="25.5">
      <c r="A39" s="70" t="s">
        <v>86</v>
      </c>
      <c r="B39" s="71" t="s">
        <v>87</v>
      </c>
      <c r="C39" s="72" t="s">
        <v>88</v>
      </c>
      <c r="D39" s="73">
        <v>2</v>
      </c>
      <c r="E39" s="70" t="s">
        <v>79</v>
      </c>
      <c r="F39" s="73"/>
      <c r="G39" s="74"/>
      <c r="H39" s="74"/>
    </row>
    <row r="40" spans="1:8" ht="12.75" customHeight="1">
      <c r="A40" s="70"/>
      <c r="B40" s="71"/>
      <c r="C40" s="72"/>
      <c r="D40" s="73"/>
      <c r="E40" s="70"/>
      <c r="F40" s="73"/>
      <c r="G40" s="74"/>
      <c r="H40" s="74"/>
    </row>
    <row r="41" spans="1:8" ht="15" customHeight="1">
      <c r="A41" s="64" t="s">
        <v>89</v>
      </c>
      <c r="B41" s="71"/>
      <c r="C41" s="76" t="s">
        <v>90</v>
      </c>
      <c r="D41" s="77"/>
      <c r="E41" s="64"/>
      <c r="F41" s="77"/>
      <c r="G41" s="81"/>
      <c r="H41" s="81"/>
    </row>
    <row r="42" spans="1:8" ht="15" customHeight="1">
      <c r="A42" s="70" t="s">
        <v>91</v>
      </c>
      <c r="B42" s="71" t="s">
        <v>381</v>
      </c>
      <c r="C42" s="72" t="s">
        <v>382</v>
      </c>
      <c r="D42" s="73">
        <v>11.76</v>
      </c>
      <c r="E42" s="70" t="s">
        <v>16</v>
      </c>
      <c r="F42" s="73"/>
      <c r="G42" s="74"/>
      <c r="H42" s="74"/>
    </row>
    <row r="43" spans="1:8" ht="12.75">
      <c r="A43" s="70" t="s">
        <v>92</v>
      </c>
      <c r="B43" s="71" t="s">
        <v>383</v>
      </c>
      <c r="C43" s="72" t="s">
        <v>384</v>
      </c>
      <c r="D43" s="73">
        <v>29.9</v>
      </c>
      <c r="E43" s="70" t="s">
        <v>16</v>
      </c>
      <c r="F43" s="73"/>
      <c r="G43" s="74"/>
      <c r="H43" s="74"/>
    </row>
    <row r="44" spans="1:8" ht="12.75">
      <c r="A44" s="70" t="s">
        <v>93</v>
      </c>
      <c r="B44" s="71" t="s">
        <v>385</v>
      </c>
      <c r="C44" s="72" t="s">
        <v>386</v>
      </c>
      <c r="D44" s="73">
        <v>16.4</v>
      </c>
      <c r="E44" s="70" t="s">
        <v>16</v>
      </c>
      <c r="F44" s="73"/>
      <c r="G44" s="74"/>
      <c r="H44" s="74"/>
    </row>
    <row r="45" spans="1:8" ht="15" customHeight="1">
      <c r="A45" s="70" t="s">
        <v>94</v>
      </c>
      <c r="B45" s="71" t="s">
        <v>381</v>
      </c>
      <c r="C45" s="72" t="s">
        <v>382</v>
      </c>
      <c r="D45" s="73">
        <v>15.17</v>
      </c>
      <c r="E45" s="70" t="s">
        <v>16</v>
      </c>
      <c r="F45" s="73"/>
      <c r="G45" s="74"/>
      <c r="H45" s="74"/>
    </row>
    <row r="46" spans="1:8" ht="15" customHeight="1">
      <c r="A46" s="70" t="s">
        <v>95</v>
      </c>
      <c r="B46" s="71" t="s">
        <v>96</v>
      </c>
      <c r="C46" s="72" t="s">
        <v>97</v>
      </c>
      <c r="D46" s="73">
        <v>3</v>
      </c>
      <c r="E46" s="70" t="s">
        <v>98</v>
      </c>
      <c r="F46" s="73"/>
      <c r="G46" s="74"/>
      <c r="H46" s="74"/>
    </row>
    <row r="47" spans="1:8" ht="12.75" customHeight="1">
      <c r="A47" s="70"/>
      <c r="B47" s="71"/>
      <c r="C47" s="72"/>
      <c r="D47" s="73"/>
      <c r="E47" s="70"/>
      <c r="F47" s="73"/>
      <c r="G47" s="74"/>
      <c r="H47" s="74"/>
    </row>
    <row r="48" spans="1:8" s="3" customFormat="1" ht="12.75">
      <c r="A48" s="64" t="s">
        <v>99</v>
      </c>
      <c r="B48" s="75"/>
      <c r="C48" s="76" t="s">
        <v>100</v>
      </c>
      <c r="D48" s="77"/>
      <c r="E48" s="64"/>
      <c r="F48" s="77"/>
      <c r="G48" s="82"/>
      <c r="H48" s="82"/>
    </row>
    <row r="49" spans="1:8" ht="61.5" customHeight="1">
      <c r="A49" s="70" t="s">
        <v>101</v>
      </c>
      <c r="B49" s="71">
        <v>92543</v>
      </c>
      <c r="C49" s="72" t="s">
        <v>378</v>
      </c>
      <c r="D49" s="73">
        <f>425*1.1</f>
        <v>467.5</v>
      </c>
      <c r="E49" s="70" t="s">
        <v>16</v>
      </c>
      <c r="F49" s="73"/>
      <c r="G49" s="74"/>
      <c r="H49" s="74"/>
    </row>
    <row r="50" spans="1:8" ht="25.5">
      <c r="A50" s="70" t="s">
        <v>102</v>
      </c>
      <c r="B50" s="71">
        <v>7194</v>
      </c>
      <c r="C50" s="72" t="s">
        <v>380</v>
      </c>
      <c r="D50" s="73">
        <f>425*1.1</f>
        <v>467.5</v>
      </c>
      <c r="E50" s="70" t="s">
        <v>16</v>
      </c>
      <c r="F50" s="73"/>
      <c r="G50" s="74"/>
      <c r="H50" s="74"/>
    </row>
    <row r="51" spans="1:8" ht="25.5">
      <c r="A51" s="70" t="s">
        <v>103</v>
      </c>
      <c r="B51" s="71">
        <v>94223</v>
      </c>
      <c r="C51" s="72" t="s">
        <v>379</v>
      </c>
      <c r="D51" s="73">
        <v>9</v>
      </c>
      <c r="E51" s="70" t="s">
        <v>41</v>
      </c>
      <c r="F51" s="73"/>
      <c r="G51" s="74"/>
      <c r="H51" s="74"/>
    </row>
    <row r="52" spans="1:8" ht="12.75">
      <c r="A52" s="70" t="s">
        <v>104</v>
      </c>
      <c r="B52" s="71" t="s">
        <v>105</v>
      </c>
      <c r="C52" s="72" t="s">
        <v>106</v>
      </c>
      <c r="D52" s="73">
        <v>88.3</v>
      </c>
      <c r="E52" s="70" t="s">
        <v>41</v>
      </c>
      <c r="F52" s="73"/>
      <c r="G52" s="74"/>
      <c r="H52" s="74"/>
    </row>
    <row r="53" spans="1:8" ht="12.75">
      <c r="A53" s="70" t="s">
        <v>107</v>
      </c>
      <c r="B53" s="71" t="s">
        <v>108</v>
      </c>
      <c r="C53" s="72" t="s">
        <v>109</v>
      </c>
      <c r="D53" s="73">
        <v>106.6</v>
      </c>
      <c r="E53" s="70" t="s">
        <v>41</v>
      </c>
      <c r="F53" s="73"/>
      <c r="G53" s="74"/>
      <c r="H53" s="74"/>
    </row>
    <row r="54" spans="1:8" ht="25.5">
      <c r="A54" s="83" t="s">
        <v>361</v>
      </c>
      <c r="B54" s="71" t="s">
        <v>110</v>
      </c>
      <c r="C54" s="72" t="s">
        <v>111</v>
      </c>
      <c r="D54" s="84">
        <v>22</v>
      </c>
      <c r="E54" s="83" t="s">
        <v>79</v>
      </c>
      <c r="F54" s="84"/>
      <c r="G54" s="74"/>
      <c r="H54" s="74"/>
    </row>
    <row r="55" spans="1:8" ht="12.75">
      <c r="A55" s="70" t="s">
        <v>112</v>
      </c>
      <c r="B55" s="71" t="s">
        <v>113</v>
      </c>
      <c r="C55" s="72" t="s">
        <v>114</v>
      </c>
      <c r="D55" s="73">
        <f>(22*3.6)+13.8</f>
        <v>93</v>
      </c>
      <c r="E55" s="70" t="s">
        <v>41</v>
      </c>
      <c r="F55" s="73"/>
      <c r="G55" s="74"/>
      <c r="H55" s="74"/>
    </row>
    <row r="56" spans="1:8" ht="12.75" customHeight="1">
      <c r="A56" s="70"/>
      <c r="B56" s="71"/>
      <c r="C56" s="72"/>
      <c r="D56" s="73"/>
      <c r="E56" s="70"/>
      <c r="F56" s="73"/>
      <c r="G56" s="74"/>
      <c r="H56" s="74"/>
    </row>
    <row r="57" spans="1:8" ht="15" customHeight="1">
      <c r="A57" s="64" t="s">
        <v>115</v>
      </c>
      <c r="B57" s="71"/>
      <c r="C57" s="76" t="s">
        <v>116</v>
      </c>
      <c r="D57" s="77"/>
      <c r="E57" s="64"/>
      <c r="F57" s="77"/>
      <c r="G57" s="81"/>
      <c r="H57" s="81"/>
    </row>
    <row r="58" spans="1:8" ht="12.75">
      <c r="A58" s="70" t="s">
        <v>117</v>
      </c>
      <c r="B58" s="71" t="s">
        <v>118</v>
      </c>
      <c r="C58" s="72" t="s">
        <v>119</v>
      </c>
      <c r="D58" s="73">
        <v>1</v>
      </c>
      <c r="E58" s="70" t="s">
        <v>120</v>
      </c>
      <c r="F58" s="73"/>
      <c r="G58" s="74"/>
      <c r="H58" s="74"/>
    </row>
    <row r="59" spans="1:8" ht="16.5" customHeight="1">
      <c r="A59" s="70" t="s">
        <v>121</v>
      </c>
      <c r="B59" s="71" t="s">
        <v>122</v>
      </c>
      <c r="C59" s="72" t="s">
        <v>123</v>
      </c>
      <c r="D59" s="73">
        <v>130.28</v>
      </c>
      <c r="E59" s="70" t="s">
        <v>41</v>
      </c>
      <c r="F59" s="73"/>
      <c r="G59" s="74"/>
      <c r="H59" s="74"/>
    </row>
    <row r="60" spans="1:8" ht="16.5" customHeight="1">
      <c r="A60" s="70" t="s">
        <v>124</v>
      </c>
      <c r="B60" s="71" t="s">
        <v>125</v>
      </c>
      <c r="C60" s="72" t="s">
        <v>126</v>
      </c>
      <c r="D60" s="73">
        <v>33</v>
      </c>
      <c r="E60" s="70" t="s">
        <v>41</v>
      </c>
      <c r="F60" s="73"/>
      <c r="G60" s="74"/>
      <c r="H60" s="74"/>
    </row>
    <row r="61" spans="1:8" ht="16.5" customHeight="1">
      <c r="A61" s="70" t="s">
        <v>127</v>
      </c>
      <c r="B61" s="71" t="s">
        <v>128</v>
      </c>
      <c r="C61" s="72" t="s">
        <v>129</v>
      </c>
      <c r="D61" s="73">
        <v>14</v>
      </c>
      <c r="E61" s="70" t="s">
        <v>41</v>
      </c>
      <c r="F61" s="73"/>
      <c r="G61" s="74"/>
      <c r="H61" s="74"/>
    </row>
    <row r="62" spans="1:8" ht="25.5">
      <c r="A62" s="70" t="s">
        <v>130</v>
      </c>
      <c r="B62" s="71" t="s">
        <v>131</v>
      </c>
      <c r="C62" s="72" t="s">
        <v>132</v>
      </c>
      <c r="D62" s="73">
        <v>136</v>
      </c>
      <c r="E62" s="70" t="s">
        <v>41</v>
      </c>
      <c r="F62" s="73"/>
      <c r="G62" s="74"/>
      <c r="H62" s="74"/>
    </row>
    <row r="63" spans="1:8" ht="12.75">
      <c r="A63" s="70" t="s">
        <v>133</v>
      </c>
      <c r="B63" s="71" t="s">
        <v>134</v>
      </c>
      <c r="C63" s="72" t="s">
        <v>135</v>
      </c>
      <c r="D63" s="73">
        <v>9</v>
      </c>
      <c r="E63" s="70" t="s">
        <v>120</v>
      </c>
      <c r="F63" s="73"/>
      <c r="G63" s="74"/>
      <c r="H63" s="74"/>
    </row>
    <row r="64" spans="1:8" ht="12.75">
      <c r="A64" s="70" t="s">
        <v>136</v>
      </c>
      <c r="B64" s="71" t="s">
        <v>137</v>
      </c>
      <c r="C64" s="72" t="s">
        <v>138</v>
      </c>
      <c r="D64" s="73">
        <v>1</v>
      </c>
      <c r="E64" s="70" t="s">
        <v>120</v>
      </c>
      <c r="F64" s="73"/>
      <c r="G64" s="74"/>
      <c r="H64" s="74"/>
    </row>
    <row r="65" spans="1:8" ht="12.75">
      <c r="A65" s="70" t="s">
        <v>139</v>
      </c>
      <c r="B65" s="71" t="s">
        <v>140</v>
      </c>
      <c r="C65" s="72" t="s">
        <v>141</v>
      </c>
      <c r="D65" s="73">
        <v>3</v>
      </c>
      <c r="E65" s="70" t="s">
        <v>120</v>
      </c>
      <c r="F65" s="73"/>
      <c r="G65" s="74"/>
      <c r="H65" s="74"/>
    </row>
    <row r="66" spans="1:8" ht="25.5">
      <c r="A66" s="70" t="s">
        <v>142</v>
      </c>
      <c r="B66" s="71" t="s">
        <v>143</v>
      </c>
      <c r="C66" s="72" t="s">
        <v>144</v>
      </c>
      <c r="D66" s="73">
        <v>7</v>
      </c>
      <c r="E66" s="70" t="s">
        <v>120</v>
      </c>
      <c r="F66" s="73"/>
      <c r="G66" s="74"/>
      <c r="H66" s="74"/>
    </row>
    <row r="67" spans="1:8" ht="25.5">
      <c r="A67" s="70" t="s">
        <v>145</v>
      </c>
      <c r="B67" s="71" t="s">
        <v>146</v>
      </c>
      <c r="C67" s="72" t="s">
        <v>147</v>
      </c>
      <c r="D67" s="73">
        <v>20</v>
      </c>
      <c r="E67" s="70" t="s">
        <v>120</v>
      </c>
      <c r="F67" s="73"/>
      <c r="G67" s="74"/>
      <c r="H67" s="74"/>
    </row>
    <row r="68" spans="1:8" ht="12.75">
      <c r="A68" s="70" t="s">
        <v>148</v>
      </c>
      <c r="B68" s="71" t="s">
        <v>149</v>
      </c>
      <c r="C68" s="72" t="s">
        <v>150</v>
      </c>
      <c r="D68" s="73">
        <v>1</v>
      </c>
      <c r="E68" s="70" t="s">
        <v>120</v>
      </c>
      <c r="F68" s="73"/>
      <c r="G68" s="74"/>
      <c r="H68" s="74"/>
    </row>
    <row r="69" spans="1:8" ht="17.25" customHeight="1">
      <c r="A69" s="70" t="s">
        <v>151</v>
      </c>
      <c r="B69" s="71" t="s">
        <v>152</v>
      </c>
      <c r="C69" s="72" t="s">
        <v>153</v>
      </c>
      <c r="D69" s="73">
        <v>5</v>
      </c>
      <c r="E69" s="70" t="s">
        <v>120</v>
      </c>
      <c r="F69" s="73"/>
      <c r="G69" s="74"/>
      <c r="H69" s="74"/>
    </row>
    <row r="70" spans="1:8" ht="12.75">
      <c r="A70" s="70" t="s">
        <v>154</v>
      </c>
      <c r="B70" s="71" t="s">
        <v>155</v>
      </c>
      <c r="C70" s="72" t="s">
        <v>363</v>
      </c>
      <c r="D70" s="73">
        <v>2</v>
      </c>
      <c r="E70" s="70" t="s">
        <v>120</v>
      </c>
      <c r="F70" s="73"/>
      <c r="G70" s="74"/>
      <c r="H70" s="74"/>
    </row>
    <row r="71" spans="1:8" ht="12.75">
      <c r="A71" s="70" t="s">
        <v>156</v>
      </c>
      <c r="B71" s="71" t="s">
        <v>157</v>
      </c>
      <c r="C71" s="72" t="s">
        <v>158</v>
      </c>
      <c r="D71" s="73">
        <v>2</v>
      </c>
      <c r="E71" s="70" t="s">
        <v>120</v>
      </c>
      <c r="F71" s="73"/>
      <c r="G71" s="74"/>
      <c r="H71" s="74"/>
    </row>
    <row r="72" spans="1:8" ht="12.75">
      <c r="A72" s="70" t="s">
        <v>159</v>
      </c>
      <c r="B72" s="71" t="s">
        <v>160</v>
      </c>
      <c r="C72" s="72" t="s">
        <v>161</v>
      </c>
      <c r="D72" s="73">
        <v>4</v>
      </c>
      <c r="E72" s="70" t="s">
        <v>120</v>
      </c>
      <c r="F72" s="73"/>
      <c r="G72" s="74"/>
      <c r="H72" s="74"/>
    </row>
    <row r="73" spans="1:8" ht="25.5">
      <c r="A73" s="70" t="s">
        <v>162</v>
      </c>
      <c r="B73" s="71" t="s">
        <v>163</v>
      </c>
      <c r="C73" s="72" t="s">
        <v>364</v>
      </c>
      <c r="D73" s="73">
        <v>6</v>
      </c>
      <c r="E73" s="70" t="s">
        <v>120</v>
      </c>
      <c r="F73" s="73"/>
      <c r="G73" s="74"/>
      <c r="H73" s="74"/>
    </row>
    <row r="74" spans="1:8" ht="16.5" customHeight="1">
      <c r="A74" s="70" t="s">
        <v>164</v>
      </c>
      <c r="B74" s="71" t="s">
        <v>165</v>
      </c>
      <c r="C74" s="72" t="s">
        <v>166</v>
      </c>
      <c r="D74" s="73">
        <v>2</v>
      </c>
      <c r="E74" s="70" t="s">
        <v>120</v>
      </c>
      <c r="F74" s="73"/>
      <c r="G74" s="74"/>
      <c r="H74" s="74"/>
    </row>
    <row r="75" spans="1:8" ht="12.75">
      <c r="A75" s="70" t="s">
        <v>167</v>
      </c>
      <c r="B75" s="71" t="s">
        <v>168</v>
      </c>
      <c r="C75" s="72" t="s">
        <v>169</v>
      </c>
      <c r="D75" s="73">
        <v>3</v>
      </c>
      <c r="E75" s="70" t="s">
        <v>120</v>
      </c>
      <c r="F75" s="74"/>
      <c r="G75" s="74"/>
      <c r="H75" s="74"/>
    </row>
    <row r="76" spans="1:8" ht="12.75">
      <c r="A76" s="70" t="s">
        <v>170</v>
      </c>
      <c r="B76" s="71" t="s">
        <v>171</v>
      </c>
      <c r="C76" s="72" t="s">
        <v>172</v>
      </c>
      <c r="D76" s="73">
        <v>3</v>
      </c>
      <c r="E76" s="70" t="s">
        <v>120</v>
      </c>
      <c r="F76" s="74"/>
      <c r="G76" s="74"/>
      <c r="H76" s="74"/>
    </row>
    <row r="77" spans="1:8" ht="12.75">
      <c r="A77" s="70" t="s">
        <v>173</v>
      </c>
      <c r="B77" s="71" t="s">
        <v>174</v>
      </c>
      <c r="C77" s="72" t="s">
        <v>175</v>
      </c>
      <c r="D77" s="73">
        <v>1</v>
      </c>
      <c r="E77" s="70" t="s">
        <v>120</v>
      </c>
      <c r="F77" s="73"/>
      <c r="G77" s="74"/>
      <c r="H77" s="74"/>
    </row>
    <row r="78" spans="1:8" ht="25.5">
      <c r="A78" s="70" t="s">
        <v>176</v>
      </c>
      <c r="B78" s="71" t="s">
        <v>177</v>
      </c>
      <c r="C78" s="72" t="s">
        <v>178</v>
      </c>
      <c r="D78" s="73">
        <v>1</v>
      </c>
      <c r="E78" s="70" t="s">
        <v>120</v>
      </c>
      <c r="F78" s="73"/>
      <c r="G78" s="74"/>
      <c r="H78" s="74"/>
    </row>
    <row r="79" spans="1:8" ht="12.75">
      <c r="A79" s="70" t="s">
        <v>179</v>
      </c>
      <c r="B79" s="71" t="s">
        <v>180</v>
      </c>
      <c r="C79" s="72" t="s">
        <v>181</v>
      </c>
      <c r="D79" s="73">
        <v>2</v>
      </c>
      <c r="E79" s="70" t="s">
        <v>41</v>
      </c>
      <c r="F79" s="73"/>
      <c r="G79" s="74"/>
      <c r="H79" s="74"/>
    </row>
    <row r="80" spans="1:8" ht="15" customHeight="1">
      <c r="A80" s="70" t="s">
        <v>182</v>
      </c>
      <c r="B80" s="71" t="s">
        <v>183</v>
      </c>
      <c r="C80" s="72" t="s">
        <v>184</v>
      </c>
      <c r="D80" s="73">
        <v>5</v>
      </c>
      <c r="E80" s="70" t="s">
        <v>120</v>
      </c>
      <c r="F80" s="73"/>
      <c r="G80" s="74"/>
      <c r="H80" s="74"/>
    </row>
    <row r="81" spans="1:8" ht="12.75">
      <c r="A81" s="70" t="s">
        <v>185</v>
      </c>
      <c r="B81" s="71" t="s">
        <v>186</v>
      </c>
      <c r="C81" s="72" t="s">
        <v>187</v>
      </c>
      <c r="D81" s="73">
        <v>4</v>
      </c>
      <c r="E81" s="70" t="s">
        <v>120</v>
      </c>
      <c r="F81" s="73"/>
      <c r="G81" s="74"/>
      <c r="H81" s="74"/>
    </row>
    <row r="82" spans="1:8" ht="12.75">
      <c r="A82" s="70" t="s">
        <v>188</v>
      </c>
      <c r="B82" s="71" t="s">
        <v>189</v>
      </c>
      <c r="C82" s="72" t="s">
        <v>190</v>
      </c>
      <c r="D82" s="73">
        <v>5</v>
      </c>
      <c r="E82" s="70" t="s">
        <v>120</v>
      </c>
      <c r="F82" s="73"/>
      <c r="G82" s="74"/>
      <c r="H82" s="74"/>
    </row>
    <row r="83" spans="1:8" ht="12.75">
      <c r="A83" s="70" t="s">
        <v>191</v>
      </c>
      <c r="B83" s="71" t="s">
        <v>192</v>
      </c>
      <c r="C83" s="72" t="s">
        <v>193</v>
      </c>
      <c r="D83" s="73">
        <v>6</v>
      </c>
      <c r="E83" s="70" t="s">
        <v>120</v>
      </c>
      <c r="F83" s="73"/>
      <c r="G83" s="74"/>
      <c r="H83" s="74"/>
    </row>
    <row r="84" spans="1:8" ht="12.75">
      <c r="A84" s="70" t="s">
        <v>194</v>
      </c>
      <c r="B84" s="71" t="s">
        <v>195</v>
      </c>
      <c r="C84" s="72" t="s">
        <v>196</v>
      </c>
      <c r="D84" s="73">
        <v>13</v>
      </c>
      <c r="E84" s="70" t="s">
        <v>120</v>
      </c>
      <c r="F84" s="73"/>
      <c r="G84" s="74"/>
      <c r="H84" s="74"/>
    </row>
    <row r="85" spans="1:8" ht="12.75" customHeight="1">
      <c r="A85" s="70"/>
      <c r="B85" s="71"/>
      <c r="C85" s="72"/>
      <c r="D85" s="73"/>
      <c r="E85" s="70"/>
      <c r="F85" s="73"/>
      <c r="G85" s="73"/>
      <c r="H85" s="73"/>
    </row>
    <row r="86" spans="1:8" ht="12.75">
      <c r="A86" s="64" t="s">
        <v>197</v>
      </c>
      <c r="B86" s="85"/>
      <c r="C86" s="86" t="s">
        <v>198</v>
      </c>
      <c r="D86" s="77"/>
      <c r="E86" s="64"/>
      <c r="F86" s="77"/>
      <c r="G86" s="80"/>
      <c r="H86" s="80"/>
    </row>
    <row r="87" spans="1:8" s="90" customFormat="1" ht="38.25">
      <c r="A87" s="70" t="s">
        <v>199</v>
      </c>
      <c r="B87" s="87">
        <v>92990</v>
      </c>
      <c r="C87" s="72" t="s">
        <v>200</v>
      </c>
      <c r="D87" s="73">
        <v>18</v>
      </c>
      <c r="E87" s="88" t="s">
        <v>41</v>
      </c>
      <c r="F87" s="89"/>
      <c r="G87" s="89"/>
      <c r="H87" s="89"/>
    </row>
    <row r="88" spans="1:8" s="90" customFormat="1" ht="38.25">
      <c r="A88" s="88" t="s">
        <v>201</v>
      </c>
      <c r="B88" s="87">
        <v>92990</v>
      </c>
      <c r="C88" s="72" t="s">
        <v>202</v>
      </c>
      <c r="D88" s="73">
        <v>18</v>
      </c>
      <c r="E88" s="88" t="s">
        <v>41</v>
      </c>
      <c r="F88" s="89"/>
      <c r="G88" s="89"/>
      <c r="H88" s="89"/>
    </row>
    <row r="89" spans="1:8" s="90" customFormat="1" ht="38.25">
      <c r="A89" s="70" t="s">
        <v>203</v>
      </c>
      <c r="B89" s="87">
        <v>92990</v>
      </c>
      <c r="C89" s="72" t="s">
        <v>204</v>
      </c>
      <c r="D89" s="73">
        <v>18</v>
      </c>
      <c r="E89" s="88" t="s">
        <v>41</v>
      </c>
      <c r="F89" s="89"/>
      <c r="G89" s="89"/>
      <c r="H89" s="89"/>
    </row>
    <row r="90" spans="1:8" s="90" customFormat="1" ht="38.25">
      <c r="A90" s="88" t="s">
        <v>205</v>
      </c>
      <c r="B90" s="87">
        <v>92990</v>
      </c>
      <c r="C90" s="72" t="s">
        <v>206</v>
      </c>
      <c r="D90" s="73">
        <v>18</v>
      </c>
      <c r="E90" s="88" t="s">
        <v>41</v>
      </c>
      <c r="F90" s="89"/>
      <c r="G90" s="89"/>
      <c r="H90" s="89"/>
    </row>
    <row r="91" spans="1:8" s="90" customFormat="1" ht="38.25">
      <c r="A91" s="70" t="s">
        <v>207</v>
      </c>
      <c r="B91" s="87">
        <v>92986</v>
      </c>
      <c r="C91" s="72" t="s">
        <v>208</v>
      </c>
      <c r="D91" s="73">
        <v>18</v>
      </c>
      <c r="E91" s="88" t="s">
        <v>41</v>
      </c>
      <c r="F91" s="72"/>
      <c r="G91" s="89"/>
      <c r="H91" s="89"/>
    </row>
    <row r="92" spans="1:8" s="90" customFormat="1" ht="25.5">
      <c r="A92" s="88" t="s">
        <v>209</v>
      </c>
      <c r="B92" s="87">
        <v>96986</v>
      </c>
      <c r="C92" s="72" t="s">
        <v>362</v>
      </c>
      <c r="D92" s="73">
        <v>1</v>
      </c>
      <c r="E92" s="88" t="s">
        <v>210</v>
      </c>
      <c r="F92" s="72"/>
      <c r="G92" s="89"/>
      <c r="H92" s="89"/>
    </row>
    <row r="93" spans="1:8" s="90" customFormat="1" ht="12.75">
      <c r="A93" s="70" t="s">
        <v>211</v>
      </c>
      <c r="B93" s="87" t="s">
        <v>212</v>
      </c>
      <c r="C93" s="72" t="s">
        <v>213</v>
      </c>
      <c r="D93" s="73">
        <v>2</v>
      </c>
      <c r="E93" s="88" t="s">
        <v>210</v>
      </c>
      <c r="F93" s="89"/>
      <c r="G93" s="89"/>
      <c r="H93" s="89"/>
    </row>
    <row r="94" spans="1:8" s="90" customFormat="1" ht="25.5">
      <c r="A94" s="88" t="s">
        <v>214</v>
      </c>
      <c r="B94" s="87">
        <v>93660</v>
      </c>
      <c r="C94" s="72" t="s">
        <v>215</v>
      </c>
      <c r="D94" s="73">
        <v>3</v>
      </c>
      <c r="E94" s="88" t="s">
        <v>210</v>
      </c>
      <c r="F94" s="72"/>
      <c r="G94" s="89"/>
      <c r="H94" s="89"/>
    </row>
    <row r="95" spans="1:8" s="90" customFormat="1" ht="25.5">
      <c r="A95" s="70" t="s">
        <v>216</v>
      </c>
      <c r="B95" s="87">
        <v>93662</v>
      </c>
      <c r="C95" s="72" t="s">
        <v>217</v>
      </c>
      <c r="D95" s="73">
        <v>3</v>
      </c>
      <c r="E95" s="88" t="s">
        <v>210</v>
      </c>
      <c r="F95" s="72"/>
      <c r="G95" s="89"/>
      <c r="H95" s="89"/>
    </row>
    <row r="96" spans="1:8" s="90" customFormat="1" ht="25.5">
      <c r="A96" s="88" t="s">
        <v>218</v>
      </c>
      <c r="B96" s="87">
        <v>93663</v>
      </c>
      <c r="C96" s="72" t="s">
        <v>219</v>
      </c>
      <c r="D96" s="73">
        <v>4</v>
      </c>
      <c r="E96" s="88" t="s">
        <v>210</v>
      </c>
      <c r="F96" s="72"/>
      <c r="G96" s="89"/>
      <c r="H96" s="89"/>
    </row>
    <row r="97" spans="1:8" s="90" customFormat="1" ht="25.5">
      <c r="A97" s="70" t="s">
        <v>220</v>
      </c>
      <c r="B97" s="87">
        <v>93664</v>
      </c>
      <c r="C97" s="72" t="s">
        <v>221</v>
      </c>
      <c r="D97" s="73">
        <v>3</v>
      </c>
      <c r="E97" s="88" t="s">
        <v>210</v>
      </c>
      <c r="F97" s="72"/>
      <c r="G97" s="89"/>
      <c r="H97" s="89"/>
    </row>
    <row r="98" spans="1:8" s="90" customFormat="1" ht="38.25">
      <c r="A98" s="88" t="s">
        <v>222</v>
      </c>
      <c r="B98" s="87">
        <v>91930</v>
      </c>
      <c r="C98" s="72" t="s">
        <v>223</v>
      </c>
      <c r="D98" s="73">
        <v>280</v>
      </c>
      <c r="E98" s="88" t="s">
        <v>41</v>
      </c>
      <c r="F98" s="89"/>
      <c r="G98" s="89"/>
      <c r="H98" s="89"/>
    </row>
    <row r="99" spans="1:8" s="90" customFormat="1" ht="38.25">
      <c r="A99" s="70" t="s">
        <v>224</v>
      </c>
      <c r="B99" s="87">
        <v>91931</v>
      </c>
      <c r="C99" s="72" t="s">
        <v>223</v>
      </c>
      <c r="D99" s="73">
        <v>280</v>
      </c>
      <c r="E99" s="88" t="s">
        <v>41</v>
      </c>
      <c r="F99" s="89"/>
      <c r="G99" s="89"/>
      <c r="H99" s="89"/>
    </row>
    <row r="100" spans="1:8" s="90" customFormat="1" ht="38.25">
      <c r="A100" s="88" t="s">
        <v>225</v>
      </c>
      <c r="B100" s="87">
        <v>91932</v>
      </c>
      <c r="C100" s="72" t="s">
        <v>226</v>
      </c>
      <c r="D100" s="73">
        <v>280</v>
      </c>
      <c r="E100" s="88" t="s">
        <v>41</v>
      </c>
      <c r="F100" s="72"/>
      <c r="G100" s="89"/>
      <c r="H100" s="89"/>
    </row>
    <row r="101" spans="1:8" s="90" customFormat="1" ht="38.25">
      <c r="A101" s="70" t="s">
        <v>227</v>
      </c>
      <c r="B101" s="87">
        <v>91953</v>
      </c>
      <c r="C101" s="72" t="s">
        <v>228</v>
      </c>
      <c r="D101" s="73">
        <v>32</v>
      </c>
      <c r="E101" s="88" t="s">
        <v>210</v>
      </c>
      <c r="F101" s="72"/>
      <c r="G101" s="89"/>
      <c r="H101" s="89"/>
    </row>
    <row r="102" spans="1:8" s="90" customFormat="1" ht="38.25">
      <c r="A102" s="88" t="s">
        <v>229</v>
      </c>
      <c r="B102" s="87">
        <v>91955</v>
      </c>
      <c r="C102" s="72" t="s">
        <v>230</v>
      </c>
      <c r="D102" s="73">
        <v>12</v>
      </c>
      <c r="E102" s="88" t="s">
        <v>210</v>
      </c>
      <c r="F102" s="89"/>
      <c r="G102" s="89"/>
      <c r="H102" s="89"/>
    </row>
    <row r="103" spans="1:8" s="90" customFormat="1" ht="38.25">
      <c r="A103" s="70" t="s">
        <v>231</v>
      </c>
      <c r="B103" s="87">
        <v>91929</v>
      </c>
      <c r="C103" s="72" t="s">
        <v>365</v>
      </c>
      <c r="D103" s="73">
        <v>380</v>
      </c>
      <c r="E103" s="88" t="s">
        <v>41</v>
      </c>
      <c r="F103" s="72"/>
      <c r="G103" s="89"/>
      <c r="H103" s="89"/>
    </row>
    <row r="104" spans="1:8" s="90" customFormat="1" ht="38.25">
      <c r="A104" s="88" t="s">
        <v>232</v>
      </c>
      <c r="B104" s="87">
        <v>91929</v>
      </c>
      <c r="C104" s="72" t="s">
        <v>366</v>
      </c>
      <c r="D104" s="73">
        <v>380</v>
      </c>
      <c r="E104" s="88" t="s">
        <v>41</v>
      </c>
      <c r="F104" s="72"/>
      <c r="G104" s="89"/>
      <c r="H104" s="89"/>
    </row>
    <row r="105" spans="1:8" s="90" customFormat="1" ht="25.5">
      <c r="A105" s="70" t="s">
        <v>233</v>
      </c>
      <c r="B105" s="87">
        <v>91842</v>
      </c>
      <c r="C105" s="72" t="s">
        <v>367</v>
      </c>
      <c r="D105" s="73">
        <v>380</v>
      </c>
      <c r="E105" s="88" t="s">
        <v>41</v>
      </c>
      <c r="F105" s="89"/>
      <c r="G105" s="89"/>
      <c r="H105" s="89"/>
    </row>
    <row r="106" spans="1:8" s="90" customFormat="1" ht="25.5">
      <c r="A106" s="88" t="s">
        <v>234</v>
      </c>
      <c r="B106" s="87">
        <v>92009</v>
      </c>
      <c r="C106" s="72" t="s">
        <v>235</v>
      </c>
      <c r="D106" s="73">
        <v>35</v>
      </c>
      <c r="E106" s="88" t="s">
        <v>210</v>
      </c>
      <c r="F106" s="72"/>
      <c r="G106" s="89"/>
      <c r="H106" s="89"/>
    </row>
    <row r="107" spans="1:8" s="90" customFormat="1" ht="25.5">
      <c r="A107" s="70" t="s">
        <v>236</v>
      </c>
      <c r="B107" s="87">
        <v>92001</v>
      </c>
      <c r="C107" s="72" t="s">
        <v>237</v>
      </c>
      <c r="D107" s="73">
        <v>35</v>
      </c>
      <c r="E107" s="88" t="s">
        <v>210</v>
      </c>
      <c r="F107" s="89"/>
      <c r="G107" s="89"/>
      <c r="H107" s="89"/>
    </row>
    <row r="108" spans="1:8" s="90" customFormat="1" ht="25.5">
      <c r="A108" s="88" t="s">
        <v>238</v>
      </c>
      <c r="B108" s="87">
        <v>91997</v>
      </c>
      <c r="C108" s="72" t="s">
        <v>239</v>
      </c>
      <c r="D108" s="73">
        <v>48</v>
      </c>
      <c r="E108" s="88" t="s">
        <v>210</v>
      </c>
      <c r="F108" s="72"/>
      <c r="G108" s="89"/>
      <c r="H108" s="89"/>
    </row>
    <row r="109" spans="1:8" s="90" customFormat="1" ht="25.5">
      <c r="A109" s="70" t="s">
        <v>240</v>
      </c>
      <c r="B109" s="87">
        <v>91844</v>
      </c>
      <c r="C109" s="72" t="s">
        <v>241</v>
      </c>
      <c r="D109" s="73">
        <v>280</v>
      </c>
      <c r="E109" s="88" t="s">
        <v>41</v>
      </c>
      <c r="F109" s="89"/>
      <c r="G109" s="89"/>
      <c r="H109" s="89"/>
    </row>
    <row r="110" spans="1:8" s="90" customFormat="1" ht="51">
      <c r="A110" s="88" t="s">
        <v>242</v>
      </c>
      <c r="B110" s="87" t="s">
        <v>243</v>
      </c>
      <c r="C110" s="72" t="s">
        <v>244</v>
      </c>
      <c r="D110" s="73">
        <v>1</v>
      </c>
      <c r="E110" s="88" t="s">
        <v>210</v>
      </c>
      <c r="F110" s="72"/>
      <c r="G110" s="89"/>
      <c r="H110" s="89"/>
    </row>
    <row r="111" spans="1:8" s="90" customFormat="1" ht="25.5">
      <c r="A111" s="70" t="s">
        <v>245</v>
      </c>
      <c r="B111" s="87">
        <v>97605</v>
      </c>
      <c r="C111" s="72" t="s">
        <v>246</v>
      </c>
      <c r="D111" s="73">
        <v>7</v>
      </c>
      <c r="E111" s="88" t="s">
        <v>210</v>
      </c>
      <c r="F111" s="72"/>
      <c r="G111" s="89"/>
      <c r="H111" s="89"/>
    </row>
    <row r="112" spans="1:8" s="90" customFormat="1" ht="25.5">
      <c r="A112" s="88" t="s">
        <v>247</v>
      </c>
      <c r="B112" s="87">
        <v>97594</v>
      </c>
      <c r="C112" s="72" t="s">
        <v>248</v>
      </c>
      <c r="D112" s="73">
        <v>9</v>
      </c>
      <c r="E112" s="88" t="s">
        <v>210</v>
      </c>
      <c r="F112" s="72"/>
      <c r="G112" s="89"/>
      <c r="H112" s="89"/>
    </row>
    <row r="113" spans="1:8" s="90" customFormat="1" ht="25.5">
      <c r="A113" s="70" t="s">
        <v>249</v>
      </c>
      <c r="B113" s="87">
        <v>97586</v>
      </c>
      <c r="C113" s="72" t="s">
        <v>250</v>
      </c>
      <c r="D113" s="73">
        <v>49</v>
      </c>
      <c r="E113" s="88" t="s">
        <v>210</v>
      </c>
      <c r="F113" s="72"/>
      <c r="G113" s="89"/>
      <c r="H113" s="89"/>
    </row>
    <row r="114" spans="1:8" ht="12.75">
      <c r="A114" s="70"/>
      <c r="B114" s="71"/>
      <c r="C114" s="72"/>
      <c r="D114" s="73"/>
      <c r="E114" s="70"/>
      <c r="F114" s="73"/>
      <c r="G114" s="74"/>
      <c r="H114" s="74"/>
    </row>
    <row r="115" spans="1:8" ht="12.75">
      <c r="A115" s="64" t="s">
        <v>251</v>
      </c>
      <c r="B115" s="71"/>
      <c r="C115" s="76" t="s">
        <v>252</v>
      </c>
      <c r="D115" s="77"/>
      <c r="E115" s="64"/>
      <c r="F115" s="77"/>
      <c r="G115" s="80"/>
      <c r="H115" s="80"/>
    </row>
    <row r="116" spans="1:8" ht="15.75" customHeight="1">
      <c r="A116" s="70" t="s">
        <v>253</v>
      </c>
      <c r="B116" s="71" t="s">
        <v>254</v>
      </c>
      <c r="C116" s="72" t="s">
        <v>255</v>
      </c>
      <c r="D116" s="73">
        <v>349.93</v>
      </c>
      <c r="E116" s="70" t="s">
        <v>16</v>
      </c>
      <c r="F116" s="73"/>
      <c r="G116" s="74"/>
      <c r="H116" s="74"/>
    </row>
    <row r="117" spans="1:8" ht="12.75" customHeight="1">
      <c r="A117" s="70"/>
      <c r="B117" s="71"/>
      <c r="C117" s="72"/>
      <c r="D117" s="73"/>
      <c r="E117" s="70"/>
      <c r="F117" s="73"/>
      <c r="G117" s="73"/>
      <c r="H117" s="73"/>
    </row>
    <row r="118" spans="1:8" ht="12.75">
      <c r="A118" s="64" t="s">
        <v>256</v>
      </c>
      <c r="B118" s="71"/>
      <c r="C118" s="76" t="s">
        <v>257</v>
      </c>
      <c r="D118" s="77"/>
      <c r="E118" s="64"/>
      <c r="F118" s="77"/>
      <c r="G118" s="80"/>
      <c r="H118" s="80"/>
    </row>
    <row r="119" spans="1:8" s="90" customFormat="1" ht="25.5">
      <c r="A119" s="70" t="s">
        <v>258</v>
      </c>
      <c r="B119" s="71" t="s">
        <v>259</v>
      </c>
      <c r="C119" s="72" t="s">
        <v>260</v>
      </c>
      <c r="D119" s="73">
        <f>(8.6+77.657)*(0.3+0.3+0.2)</f>
        <v>69.01</v>
      </c>
      <c r="E119" s="70" t="s">
        <v>16</v>
      </c>
      <c r="F119" s="73"/>
      <c r="G119" s="74"/>
      <c r="H119" s="74"/>
    </row>
    <row r="120" spans="1:8" s="90" customFormat="1" ht="25.5">
      <c r="A120" s="70" t="s">
        <v>261</v>
      </c>
      <c r="B120" s="71" t="s">
        <v>262</v>
      </c>
      <c r="C120" s="72" t="s">
        <v>263</v>
      </c>
      <c r="D120" s="73">
        <f>(4.8*3)+2.5+3</f>
        <v>19.9</v>
      </c>
      <c r="E120" s="70" t="s">
        <v>16</v>
      </c>
      <c r="F120" s="73"/>
      <c r="G120" s="74"/>
      <c r="H120" s="74"/>
    </row>
    <row r="121" spans="1:8" ht="12.75" customHeight="1">
      <c r="A121" s="70"/>
      <c r="B121" s="71"/>
      <c r="C121" s="72"/>
      <c r="D121" s="73"/>
      <c r="E121" s="70"/>
      <c r="F121" s="73"/>
      <c r="G121" s="73"/>
      <c r="H121" s="73"/>
    </row>
    <row r="122" spans="1:8" ht="12.75">
      <c r="A122" s="64" t="s">
        <v>264</v>
      </c>
      <c r="B122" s="71"/>
      <c r="C122" s="76" t="s">
        <v>265</v>
      </c>
      <c r="D122" s="77"/>
      <c r="E122" s="64"/>
      <c r="F122" s="77"/>
      <c r="G122" s="81"/>
      <c r="H122" s="81"/>
    </row>
    <row r="123" spans="1:8" s="90" customFormat="1" ht="12.75" customHeight="1">
      <c r="A123" s="70" t="s">
        <v>266</v>
      </c>
      <c r="B123" s="71" t="s">
        <v>267</v>
      </c>
      <c r="C123" s="72" t="s">
        <v>268</v>
      </c>
      <c r="D123" s="73">
        <f>(((59.58*0.9)+(32.9*1.6)+(21.8*3.52)+(20.3*1.6))*2)+(103.9*3.6)+(4.5*4)+(103.9*3.4)+(169.787*3.4*2)</f>
        <v>2330.81</v>
      </c>
      <c r="E123" s="70" t="s">
        <v>16</v>
      </c>
      <c r="F123" s="73"/>
      <c r="G123" s="74"/>
      <c r="H123" s="74"/>
    </row>
    <row r="124" spans="1:8" s="90" customFormat="1" ht="12.75" customHeight="1">
      <c r="A124" s="70" t="s">
        <v>269</v>
      </c>
      <c r="B124" s="71" t="s">
        <v>270</v>
      </c>
      <c r="C124" s="72" t="s">
        <v>271</v>
      </c>
      <c r="D124" s="73">
        <f>193.2+(9.43*4)+(7.95*2)+3.09+(7.36*4)</f>
        <v>279.35</v>
      </c>
      <c r="E124" s="70" t="s">
        <v>16</v>
      </c>
      <c r="F124" s="73"/>
      <c r="G124" s="74"/>
      <c r="H124" s="74"/>
    </row>
    <row r="125" spans="1:8" s="90" customFormat="1" ht="12.75" customHeight="1">
      <c r="A125" s="70" t="s">
        <v>272</v>
      </c>
      <c r="B125" s="71" t="s">
        <v>273</v>
      </c>
      <c r="C125" s="72" t="s">
        <v>274</v>
      </c>
      <c r="D125" s="74">
        <f>D123-D124</f>
        <v>2051.46</v>
      </c>
      <c r="E125" s="70" t="s">
        <v>16</v>
      </c>
      <c r="F125" s="73"/>
      <c r="G125" s="74"/>
      <c r="H125" s="74"/>
    </row>
    <row r="126" spans="1:8" s="90" customFormat="1" ht="12.75" customHeight="1">
      <c r="A126" s="70" t="s">
        <v>275</v>
      </c>
      <c r="B126" s="71" t="s">
        <v>276</v>
      </c>
      <c r="C126" s="72" t="s">
        <v>277</v>
      </c>
      <c r="D126" s="74">
        <v>193.2</v>
      </c>
      <c r="E126" s="70" t="s">
        <v>16</v>
      </c>
      <c r="F126" s="73"/>
      <c r="G126" s="74"/>
      <c r="H126" s="74"/>
    </row>
    <row r="127" spans="1:8" s="90" customFormat="1" ht="12.75" customHeight="1">
      <c r="A127" s="70" t="s">
        <v>278</v>
      </c>
      <c r="B127" s="71" t="s">
        <v>279</v>
      </c>
      <c r="C127" s="72" t="s">
        <v>280</v>
      </c>
      <c r="D127" s="74">
        <f>D124-D126</f>
        <v>86.15</v>
      </c>
      <c r="E127" s="70" t="s">
        <v>16</v>
      </c>
      <c r="F127" s="73"/>
      <c r="G127" s="74"/>
      <c r="H127" s="74"/>
    </row>
    <row r="128" spans="1:8" ht="12.75" customHeight="1">
      <c r="A128" s="70"/>
      <c r="B128" s="71"/>
      <c r="C128" s="72"/>
      <c r="D128" s="73"/>
      <c r="E128" s="70"/>
      <c r="F128" s="73"/>
      <c r="G128" s="73"/>
      <c r="H128" s="73"/>
    </row>
    <row r="129" spans="1:8" ht="12.75">
      <c r="A129" s="64" t="s">
        <v>281</v>
      </c>
      <c r="B129" s="71"/>
      <c r="C129" s="76" t="s">
        <v>282</v>
      </c>
      <c r="D129" s="77"/>
      <c r="E129" s="64"/>
      <c r="F129" s="77"/>
      <c r="G129" s="80"/>
      <c r="H129" s="80"/>
    </row>
    <row r="130" spans="1:8" s="90" customFormat="1" ht="12.75" customHeight="1">
      <c r="A130" s="70" t="s">
        <v>283</v>
      </c>
      <c r="B130" s="71" t="s">
        <v>284</v>
      </c>
      <c r="C130" s="72" t="s">
        <v>285</v>
      </c>
      <c r="D130" s="73">
        <v>349.93</v>
      </c>
      <c r="E130" s="70" t="s">
        <v>16</v>
      </c>
      <c r="F130" s="73"/>
      <c r="G130" s="74"/>
      <c r="H130" s="74"/>
    </row>
    <row r="131" spans="1:8" s="90" customFormat="1" ht="12.75" customHeight="1">
      <c r="A131" s="70" t="s">
        <v>286</v>
      </c>
      <c r="B131" s="71" t="s">
        <v>287</v>
      </c>
      <c r="C131" s="72" t="s">
        <v>49</v>
      </c>
      <c r="D131" s="73">
        <v>349.93</v>
      </c>
      <c r="E131" s="70" t="s">
        <v>16</v>
      </c>
      <c r="F131" s="73"/>
      <c r="G131" s="74"/>
      <c r="H131" s="74"/>
    </row>
    <row r="132" spans="1:8" s="90" customFormat="1" ht="25.5">
      <c r="A132" s="70" t="s">
        <v>288</v>
      </c>
      <c r="B132" s="71" t="s">
        <v>289</v>
      </c>
      <c r="C132" s="72" t="s">
        <v>290</v>
      </c>
      <c r="D132" s="73">
        <v>349.93</v>
      </c>
      <c r="E132" s="70" t="s">
        <v>16</v>
      </c>
      <c r="F132" s="73"/>
      <c r="G132" s="74"/>
      <c r="H132" s="74"/>
    </row>
    <row r="133" spans="1:8" s="90" customFormat="1" ht="12.75">
      <c r="A133" s="70" t="s">
        <v>291</v>
      </c>
      <c r="B133" s="71" t="s">
        <v>292</v>
      </c>
      <c r="C133" s="72" t="s">
        <v>293</v>
      </c>
      <c r="D133" s="73">
        <v>349.93</v>
      </c>
      <c r="E133" s="70" t="s">
        <v>16</v>
      </c>
      <c r="F133" s="73"/>
      <c r="G133" s="74"/>
      <c r="H133" s="74"/>
    </row>
    <row r="134" spans="1:8" s="90" customFormat="1" ht="12.75">
      <c r="A134" s="70" t="s">
        <v>294</v>
      </c>
      <c r="B134" s="71" t="s">
        <v>295</v>
      </c>
      <c r="C134" s="72" t="s">
        <v>296</v>
      </c>
      <c r="D134" s="73">
        <v>550.77</v>
      </c>
      <c r="E134" s="70" t="s">
        <v>41</v>
      </c>
      <c r="F134" s="73"/>
      <c r="G134" s="74"/>
      <c r="H134" s="74"/>
    </row>
    <row r="135" spans="1:8" s="90" customFormat="1" ht="16.5" customHeight="1">
      <c r="A135" s="70" t="s">
        <v>297</v>
      </c>
      <c r="B135" s="71" t="s">
        <v>298</v>
      </c>
      <c r="C135" s="72" t="s">
        <v>299</v>
      </c>
      <c r="D135" s="73">
        <v>38.23</v>
      </c>
      <c r="E135" s="70" t="s">
        <v>41</v>
      </c>
      <c r="F135" s="73"/>
      <c r="G135" s="74"/>
      <c r="H135" s="74"/>
    </row>
    <row r="136" spans="1:8" s="90" customFormat="1" ht="12.75">
      <c r="A136" s="70" t="s">
        <v>300</v>
      </c>
      <c r="B136" s="71" t="s">
        <v>301</v>
      </c>
      <c r="C136" s="72" t="s">
        <v>302</v>
      </c>
      <c r="D136" s="73">
        <v>47.99</v>
      </c>
      <c r="E136" s="70" t="s">
        <v>41</v>
      </c>
      <c r="F136" s="73"/>
      <c r="G136" s="74"/>
      <c r="H136" s="74"/>
    </row>
    <row r="137" spans="1:8" ht="12.75" customHeight="1">
      <c r="A137" s="70"/>
      <c r="B137" s="71"/>
      <c r="C137" s="72"/>
      <c r="D137" s="73"/>
      <c r="E137" s="70"/>
      <c r="F137" s="73"/>
      <c r="G137" s="73"/>
      <c r="H137" s="73"/>
    </row>
    <row r="138" spans="1:8" ht="12.75" customHeight="1">
      <c r="A138" s="64" t="s">
        <v>303</v>
      </c>
      <c r="B138" s="71"/>
      <c r="C138" s="76" t="s">
        <v>304</v>
      </c>
      <c r="D138" s="77"/>
      <c r="E138" s="64"/>
      <c r="F138" s="77"/>
      <c r="G138" s="81"/>
      <c r="H138" s="81"/>
    </row>
    <row r="139" spans="1:8" ht="12.75" customHeight="1">
      <c r="A139" s="70" t="s">
        <v>305</v>
      </c>
      <c r="B139" s="71" t="s">
        <v>306</v>
      </c>
      <c r="C139" s="72" t="s">
        <v>307</v>
      </c>
      <c r="D139" s="73">
        <f>SUM(D42:D46)</f>
        <v>76.23</v>
      </c>
      <c r="E139" s="70" t="s">
        <v>16</v>
      </c>
      <c r="F139" s="73"/>
      <c r="G139" s="74"/>
      <c r="H139" s="74"/>
    </row>
    <row r="140" spans="1:8" ht="12.75" customHeight="1">
      <c r="A140" s="70"/>
      <c r="B140" s="71"/>
      <c r="C140" s="72"/>
      <c r="D140" s="73"/>
      <c r="E140" s="70"/>
      <c r="F140" s="73"/>
      <c r="G140" s="73"/>
      <c r="H140" s="73"/>
    </row>
    <row r="141" spans="1:8" ht="12.75" customHeight="1">
      <c r="A141" s="64" t="s">
        <v>308</v>
      </c>
      <c r="B141" s="71"/>
      <c r="C141" s="76" t="s">
        <v>309</v>
      </c>
      <c r="D141" s="77"/>
      <c r="E141" s="64"/>
      <c r="F141" s="77"/>
      <c r="G141" s="80"/>
      <c r="H141" s="80"/>
    </row>
    <row r="142" spans="1:8" ht="12.75" customHeight="1">
      <c r="A142" s="70" t="s">
        <v>310</v>
      </c>
      <c r="B142" s="71" t="s">
        <v>311</v>
      </c>
      <c r="C142" s="72" t="s">
        <v>312</v>
      </c>
      <c r="D142" s="73">
        <f>D125</f>
        <v>2051.46</v>
      </c>
      <c r="E142" s="70" t="s">
        <v>16</v>
      </c>
      <c r="F142" s="73"/>
      <c r="G142" s="74"/>
      <c r="H142" s="74"/>
    </row>
    <row r="143" spans="1:8" ht="12.75">
      <c r="A143" s="70" t="s">
        <v>313</v>
      </c>
      <c r="B143" s="71" t="s">
        <v>314</v>
      </c>
      <c r="C143" s="72" t="s">
        <v>315</v>
      </c>
      <c r="D143" s="73">
        <v>349.93</v>
      </c>
      <c r="E143" s="70" t="s">
        <v>16</v>
      </c>
      <c r="F143" s="73"/>
      <c r="G143" s="74"/>
      <c r="H143" s="74"/>
    </row>
    <row r="144" spans="1:8" ht="12.75" customHeight="1">
      <c r="A144" s="70" t="s">
        <v>316</v>
      </c>
      <c r="B144" s="71" t="s">
        <v>317</v>
      </c>
      <c r="C144" s="72" t="s">
        <v>318</v>
      </c>
      <c r="D144" s="73">
        <f>D139*2</f>
        <v>152.46</v>
      </c>
      <c r="E144" s="70" t="s">
        <v>16</v>
      </c>
      <c r="F144" s="73"/>
      <c r="G144" s="74"/>
      <c r="H144" s="74"/>
    </row>
    <row r="145" spans="1:8" ht="12.75" customHeight="1">
      <c r="A145" s="70" t="s">
        <v>319</v>
      </c>
      <c r="B145" s="71" t="s">
        <v>320</v>
      </c>
      <c r="C145" s="72" t="s">
        <v>321</v>
      </c>
      <c r="D145" s="73">
        <f>(0.9*2.1*14*2)+(12*2*2.1)+(0.7*2.1*2)+(0.6*2*2.1*2)</f>
        <v>111.3</v>
      </c>
      <c r="E145" s="70" t="s">
        <v>16</v>
      </c>
      <c r="F145" s="73"/>
      <c r="G145" s="74"/>
      <c r="H145" s="74"/>
    </row>
    <row r="146" spans="1:8" ht="12.75">
      <c r="A146" s="70" t="s">
        <v>322</v>
      </c>
      <c r="B146" s="71" t="s">
        <v>323</v>
      </c>
      <c r="C146" s="72" t="s">
        <v>324</v>
      </c>
      <c r="D146" s="73">
        <f>D55*0.4</f>
        <v>37.2</v>
      </c>
      <c r="E146" s="70" t="s">
        <v>16</v>
      </c>
      <c r="F146" s="73"/>
      <c r="G146" s="74"/>
      <c r="H146" s="74"/>
    </row>
    <row r="147" spans="1:8" ht="12.75" customHeight="1">
      <c r="A147" s="70"/>
      <c r="B147" s="71"/>
      <c r="C147" s="72"/>
      <c r="D147" s="73"/>
      <c r="E147" s="70"/>
      <c r="F147" s="73"/>
      <c r="G147" s="73"/>
      <c r="H147" s="73"/>
    </row>
    <row r="148" spans="1:8" ht="12.75" customHeight="1">
      <c r="A148" s="64" t="s">
        <v>325</v>
      </c>
      <c r="B148" s="71"/>
      <c r="C148" s="76" t="s">
        <v>326</v>
      </c>
      <c r="D148" s="77"/>
      <c r="E148" s="64"/>
      <c r="F148" s="77"/>
      <c r="G148" s="80"/>
      <c r="H148" s="80"/>
    </row>
    <row r="149" spans="1:8" ht="12.75" customHeight="1">
      <c r="A149" s="70" t="s">
        <v>327</v>
      </c>
      <c r="B149" s="71" t="s">
        <v>287</v>
      </c>
      <c r="C149" s="72" t="s">
        <v>49</v>
      </c>
      <c r="D149" s="73">
        <v>214.17</v>
      </c>
      <c r="E149" s="70" t="s">
        <v>16</v>
      </c>
      <c r="F149" s="73"/>
      <c r="G149" s="74"/>
      <c r="H149" s="74"/>
    </row>
    <row r="150" spans="1:8" ht="25.5">
      <c r="A150" s="70" t="s">
        <v>328</v>
      </c>
      <c r="B150" s="71" t="s">
        <v>329</v>
      </c>
      <c r="C150" s="72" t="s">
        <v>330</v>
      </c>
      <c r="D150" s="73">
        <v>214.17</v>
      </c>
      <c r="E150" s="70" t="s">
        <v>16</v>
      </c>
      <c r="F150" s="73"/>
      <c r="G150" s="74"/>
      <c r="H150" s="74"/>
    </row>
    <row r="151" spans="1:8" ht="12.75" customHeight="1">
      <c r="A151" s="70" t="s">
        <v>331</v>
      </c>
      <c r="B151" s="71" t="s">
        <v>332</v>
      </c>
      <c r="C151" s="72" t="s">
        <v>333</v>
      </c>
      <c r="D151" s="73">
        <v>140.6</v>
      </c>
      <c r="E151" s="70" t="s">
        <v>16</v>
      </c>
      <c r="F151" s="73"/>
      <c r="G151" s="74"/>
      <c r="H151" s="74"/>
    </row>
    <row r="152" spans="1:8" ht="12.75" customHeight="1">
      <c r="A152" s="70" t="s">
        <v>334</v>
      </c>
      <c r="B152" s="71" t="s">
        <v>335</v>
      </c>
      <c r="C152" s="72" t="s">
        <v>336</v>
      </c>
      <c r="D152" s="73">
        <v>12</v>
      </c>
      <c r="E152" s="70" t="s">
        <v>26</v>
      </c>
      <c r="F152" s="73"/>
      <c r="G152" s="74"/>
      <c r="H152" s="74"/>
    </row>
    <row r="153" spans="1:8" ht="12.75" customHeight="1">
      <c r="A153" s="70"/>
      <c r="B153" s="70"/>
      <c r="C153" s="72"/>
      <c r="D153" s="67"/>
      <c r="E153" s="70"/>
      <c r="F153" s="67"/>
      <c r="G153" s="91"/>
      <c r="H153" s="91"/>
    </row>
    <row r="154" spans="1:8" ht="12.75">
      <c r="A154" s="99" t="s">
        <v>337</v>
      </c>
      <c r="B154" s="99"/>
      <c r="C154" s="92"/>
      <c r="D154" s="92"/>
      <c r="E154" s="92"/>
      <c r="F154" s="92"/>
      <c r="G154" s="62"/>
      <c r="H154" s="62"/>
    </row>
    <row r="155" ht="12.75">
      <c r="B155" s="61"/>
    </row>
    <row r="156" spans="1:2" ht="12.75">
      <c r="A156" s="93"/>
      <c r="B156" s="61"/>
    </row>
    <row r="157" spans="1:8" ht="12.75">
      <c r="A157" s="93"/>
      <c r="B157" s="61"/>
      <c r="C157" s="47" t="s">
        <v>389</v>
      </c>
      <c r="G157" s="94"/>
      <c r="H157" s="94"/>
    </row>
    <row r="158" spans="1:8" ht="12.75">
      <c r="A158" s="93"/>
      <c r="B158" s="61"/>
      <c r="G158" s="94"/>
      <c r="H158" s="94"/>
    </row>
    <row r="159" spans="1:8" ht="12.75">
      <c r="A159" s="93"/>
      <c r="B159" s="61"/>
      <c r="G159" s="94"/>
      <c r="H159" s="94"/>
    </row>
    <row r="160" spans="1:8" ht="12.75">
      <c r="A160" s="93"/>
      <c r="B160" s="61"/>
      <c r="G160" s="94"/>
      <c r="H160" s="94"/>
    </row>
    <row r="161" spans="1:8" ht="12.75">
      <c r="A161" s="93"/>
      <c r="B161" s="61"/>
      <c r="C161" s="61" t="s">
        <v>372</v>
      </c>
      <c r="E161" s="96"/>
      <c r="F161" s="96"/>
      <c r="G161" s="96"/>
      <c r="H161" s="94"/>
    </row>
    <row r="162" spans="1:8" ht="12.75">
      <c r="A162" s="93"/>
      <c r="B162" s="61"/>
      <c r="C162" s="93" t="s">
        <v>369</v>
      </c>
      <c r="E162" s="96"/>
      <c r="F162" s="96"/>
      <c r="G162" s="96"/>
      <c r="H162" s="94"/>
    </row>
    <row r="163" spans="1:8" ht="12.75">
      <c r="A163" s="93"/>
      <c r="B163" s="61"/>
      <c r="C163" s="93" t="s">
        <v>375</v>
      </c>
      <c r="E163" s="96"/>
      <c r="F163" s="96"/>
      <c r="G163" s="96"/>
      <c r="H163" s="94"/>
    </row>
    <row r="164" spans="1:8" ht="12.75">
      <c r="A164" s="93"/>
      <c r="B164" s="61"/>
      <c r="C164" s="93" t="s">
        <v>370</v>
      </c>
      <c r="G164" s="94"/>
      <c r="H164" s="94"/>
    </row>
    <row r="165" spans="1:8" ht="12.75">
      <c r="A165" s="93"/>
      <c r="C165" s="93" t="s">
        <v>371</v>
      </c>
      <c r="G165" s="94"/>
      <c r="H165" s="94"/>
    </row>
    <row r="166" spans="1:8" ht="12.75">
      <c r="A166" s="93"/>
      <c r="G166" s="95"/>
      <c r="H166" s="95"/>
    </row>
    <row r="168" ht="12.75">
      <c r="A168" s="93"/>
    </row>
    <row r="169" spans="7:8" ht="12.75">
      <c r="G169" s="94"/>
      <c r="H169" s="94"/>
    </row>
    <row r="170" spans="7:8" ht="12.75">
      <c r="G170" s="94"/>
      <c r="H170" s="94"/>
    </row>
    <row r="171" spans="7:8" ht="12.75">
      <c r="G171" s="94"/>
      <c r="H171" s="94"/>
    </row>
    <row r="172" spans="7:8" ht="12.75">
      <c r="G172" s="94"/>
      <c r="H172" s="94"/>
    </row>
    <row r="173" spans="7:8" ht="12.75">
      <c r="G173" s="94"/>
      <c r="H173" s="94"/>
    </row>
    <row r="174" spans="1:8" ht="12.75">
      <c r="A174" s="93"/>
      <c r="G174" s="95"/>
      <c r="H174" s="95"/>
    </row>
  </sheetData>
  <sheetProtection selectLockedCells="1" selectUnlockedCells="1"/>
  <mergeCells count="12">
    <mergeCell ref="A5:B5"/>
    <mergeCell ref="C5:H5"/>
    <mergeCell ref="A6:B6"/>
    <mergeCell ref="C6:H6"/>
    <mergeCell ref="A7:B7"/>
    <mergeCell ref="C7:H7"/>
    <mergeCell ref="E162:G162"/>
    <mergeCell ref="E163:G163"/>
    <mergeCell ref="E161:G161"/>
    <mergeCell ref="A8:H8"/>
    <mergeCell ref="A9:H9"/>
    <mergeCell ref="A154:B154"/>
  </mergeCells>
  <printOptions horizontalCentered="1"/>
  <pageMargins left="0.3937007874015748" right="0.3937007874015748" top="0.3937007874015748" bottom="0.3937007874015748" header="0.5118110236220472" footer="0.31496062992125984"/>
  <pageSetup fitToHeight="0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1"/>
  <sheetViews>
    <sheetView zoomScale="85" zoomScaleNormal="85" workbookViewId="0" topLeftCell="A16">
      <selection activeCell="S48" sqref="S48"/>
    </sheetView>
  </sheetViews>
  <sheetFormatPr defaultColWidth="9.140625" defaultRowHeight="12.75"/>
  <cols>
    <col min="1" max="1" width="9.28125" style="7" customWidth="1"/>
    <col min="2" max="2" width="26.7109375" style="7" customWidth="1"/>
    <col min="3" max="3" width="11.28125" style="7" customWidth="1"/>
    <col min="4" max="4" width="8.28125" style="7" customWidth="1"/>
    <col min="5" max="5" width="10.8515625" style="7" customWidth="1"/>
    <col min="6" max="6" width="9.57421875" style="7" bestFit="1" customWidth="1"/>
    <col min="7" max="7" width="10.28125" style="7" bestFit="1" customWidth="1"/>
    <col min="8" max="8" width="9.28125" style="7" customWidth="1"/>
    <col min="9" max="9" width="10.28125" style="7" bestFit="1" customWidth="1"/>
    <col min="10" max="10" width="10.57421875" style="7" bestFit="1" customWidth="1"/>
    <col min="11" max="11" width="10.57421875" style="7" customWidth="1"/>
    <col min="12" max="12" width="8.7109375" style="7" customWidth="1"/>
    <col min="13" max="13" width="10.28125" style="7" bestFit="1" customWidth="1"/>
    <col min="14" max="14" width="10.28125" style="7" customWidth="1"/>
    <col min="15" max="15" width="9.57421875" style="7" bestFit="1" customWidth="1"/>
    <col min="16" max="16" width="10.57421875" style="7" bestFit="1" customWidth="1"/>
    <col min="17" max="17" width="10.57421875" style="7" customWidth="1"/>
    <col min="18" max="18" width="9.28125" style="7" bestFit="1" customWidth="1"/>
    <col min="19" max="19" width="10.28125" style="7" bestFit="1" customWidth="1"/>
    <col min="20" max="20" width="10.28125" style="7" customWidth="1"/>
    <col min="21" max="21" width="9.57421875" style="7" bestFit="1" customWidth="1"/>
    <col min="22" max="22" width="10.28125" style="7" bestFit="1" customWidth="1"/>
    <col min="23" max="23" width="9.140625" style="7" customWidth="1"/>
    <col min="24" max="24" width="26.7109375" style="7" customWidth="1"/>
    <col min="25" max="25" width="9.57421875" style="7" bestFit="1" customWidth="1"/>
    <col min="26" max="26" width="10.57421875" style="7" bestFit="1" customWidth="1"/>
    <col min="27" max="27" width="9.57421875" style="7" bestFit="1" customWidth="1"/>
    <col min="28" max="28" width="10.57421875" style="7" bestFit="1" customWidth="1"/>
    <col min="29" max="29" width="8.8515625" style="7" bestFit="1" customWidth="1"/>
    <col min="30" max="30" width="9.8515625" style="7" bestFit="1" customWidth="1"/>
    <col min="31" max="31" width="9.57421875" style="7" bestFit="1" customWidth="1"/>
    <col min="32" max="32" width="10.28125" style="7" bestFit="1" customWidth="1"/>
    <col min="33" max="33" width="9.28125" style="7" bestFit="1" customWidth="1"/>
    <col min="34" max="34" width="10.28125" style="7" bestFit="1" customWidth="1"/>
    <col min="35" max="35" width="9.57421875" style="7" bestFit="1" customWidth="1"/>
    <col min="36" max="36" width="9.7109375" style="7" customWidth="1"/>
    <col min="37" max="37" width="8.57421875" style="7" customWidth="1"/>
    <col min="38" max="16384" width="9.140625" style="7" customWidth="1"/>
  </cols>
  <sheetData>
    <row r="1" spans="12:14" ht="11.25">
      <c r="L1" s="8"/>
      <c r="M1" s="8"/>
      <c r="N1" s="8"/>
    </row>
    <row r="2" spans="1:38" s="10" customFormat="1" ht="12">
      <c r="A2" s="9">
        <f>'planilha orçamentária'!B5</f>
        <v>0</v>
      </c>
      <c r="B2" s="137" t="str">
        <f>'planilha orçamentária'!C5</f>
        <v>ADEQUAÇÃO E CONCLUSÃO DO CENTRO DE MULTIPLO USO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AK2" s="10">
        <f aca="true" t="shared" si="0" ref="AK2:AL5">U2</f>
        <v>0</v>
      </c>
      <c r="AL2" s="10">
        <f t="shared" si="0"/>
        <v>0</v>
      </c>
    </row>
    <row r="3" spans="1:38" s="10" customFormat="1" ht="12">
      <c r="A3" s="9">
        <f>'planilha orçamentária'!B6</f>
        <v>0</v>
      </c>
      <c r="B3" s="137" t="str">
        <f>'planilha orçamentária'!C6</f>
        <v>RELATÓRIO DE SERVIÇOS - FDE ABRIL/2020 / TABELA SINAPI SEM DESONERAÇÃO JUNHO/2020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AK3" s="10">
        <f t="shared" si="0"/>
        <v>0</v>
      </c>
      <c r="AL3" s="10">
        <f t="shared" si="0"/>
        <v>0</v>
      </c>
    </row>
    <row r="4" spans="1:38" s="10" customFormat="1" ht="12">
      <c r="A4" s="9">
        <f>'planilha orçamentária'!B7</f>
        <v>0</v>
      </c>
      <c r="B4" s="137">
        <f>'planilha orçamentária'!C7</f>
        <v>0.2216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AK4" s="10">
        <f t="shared" si="0"/>
        <v>0</v>
      </c>
      <c r="AL4" s="10">
        <f t="shared" si="0"/>
        <v>0</v>
      </c>
    </row>
    <row r="5" spans="1:38" s="10" customFormat="1" ht="12">
      <c r="A5" s="9">
        <f>'planilha orçamentária'!B8</f>
        <v>0</v>
      </c>
      <c r="B5" s="137">
        <f>'planilha orçamentária'!C8</f>
        <v>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AK5" s="10">
        <f t="shared" si="0"/>
        <v>0</v>
      </c>
      <c r="AL5" s="10">
        <f t="shared" si="0"/>
        <v>0</v>
      </c>
    </row>
    <row r="6" spans="1:22" ht="19.5" customHeight="1">
      <c r="A6" s="133" t="s">
        <v>338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s="12" customFormat="1" ht="12.75" customHeight="1">
      <c r="A7" s="126" t="s">
        <v>339</v>
      </c>
      <c r="B7" s="126" t="s">
        <v>340</v>
      </c>
      <c r="C7" s="126" t="s">
        <v>341</v>
      </c>
      <c r="D7" s="11" t="s">
        <v>342</v>
      </c>
      <c r="E7" s="111" t="s">
        <v>343</v>
      </c>
      <c r="F7" s="112"/>
      <c r="G7" s="113"/>
      <c r="H7" s="111" t="s">
        <v>344</v>
      </c>
      <c r="I7" s="112"/>
      <c r="J7" s="113"/>
      <c r="K7" s="111" t="s">
        <v>345</v>
      </c>
      <c r="L7" s="112"/>
      <c r="M7" s="113"/>
      <c r="N7" s="111" t="s">
        <v>346</v>
      </c>
      <c r="O7" s="112"/>
      <c r="P7" s="113"/>
      <c r="Q7" s="111" t="s">
        <v>347</v>
      </c>
      <c r="R7" s="112"/>
      <c r="S7" s="113"/>
      <c r="T7" s="111" t="s">
        <v>348</v>
      </c>
      <c r="U7" s="112"/>
      <c r="V7" s="113"/>
    </row>
    <row r="8" spans="1:22" ht="11.25">
      <c r="A8" s="126"/>
      <c r="B8" s="126"/>
      <c r="C8" s="126"/>
      <c r="D8" s="13" t="s">
        <v>354</v>
      </c>
      <c r="E8" s="13" t="s">
        <v>387</v>
      </c>
      <c r="F8" s="13" t="s">
        <v>355</v>
      </c>
      <c r="G8" s="13" t="s">
        <v>356</v>
      </c>
      <c r="H8" s="13" t="s">
        <v>387</v>
      </c>
      <c r="I8" s="13" t="s">
        <v>355</v>
      </c>
      <c r="J8" s="13" t="s">
        <v>356</v>
      </c>
      <c r="K8" s="13" t="s">
        <v>387</v>
      </c>
      <c r="L8" s="13" t="s">
        <v>355</v>
      </c>
      <c r="M8" s="13" t="s">
        <v>356</v>
      </c>
      <c r="N8" s="13" t="s">
        <v>387</v>
      </c>
      <c r="O8" s="13" t="s">
        <v>355</v>
      </c>
      <c r="P8" s="13" t="s">
        <v>356</v>
      </c>
      <c r="Q8" s="13" t="s">
        <v>387</v>
      </c>
      <c r="R8" s="13" t="s">
        <v>355</v>
      </c>
      <c r="S8" s="13" t="s">
        <v>356</v>
      </c>
      <c r="T8" s="13" t="s">
        <v>387</v>
      </c>
      <c r="U8" s="13" t="s">
        <v>355</v>
      </c>
      <c r="V8" s="13" t="s">
        <v>356</v>
      </c>
    </row>
    <row r="9" spans="1:24" ht="11.25">
      <c r="A9" s="18" t="s">
        <v>11</v>
      </c>
      <c r="B9" s="14" t="str">
        <f>'planilha orçamentária'!C11</f>
        <v>SERVIÇOS PRELIMINARES</v>
      </c>
      <c r="C9" s="15">
        <v>42069.34</v>
      </c>
      <c r="D9" s="16">
        <f>C9/C24</f>
        <v>0.0505</v>
      </c>
      <c r="E9" s="55">
        <f>C9*100%</f>
        <v>42069.34</v>
      </c>
      <c r="F9" s="17">
        <v>100</v>
      </c>
      <c r="G9" s="17">
        <f aca="true" t="shared" si="1" ref="G9:G23">F9</f>
        <v>100</v>
      </c>
      <c r="H9" s="17"/>
      <c r="I9" s="17"/>
      <c r="J9" s="17">
        <f aca="true" t="shared" si="2" ref="J9:J23">I9+G9</f>
        <v>100</v>
      </c>
      <c r="K9" s="17"/>
      <c r="L9" s="17"/>
      <c r="M9" s="17">
        <f aca="true" t="shared" si="3" ref="M9:M23">L9+J9</f>
        <v>100</v>
      </c>
      <c r="N9" s="17"/>
      <c r="O9" s="17"/>
      <c r="P9" s="17">
        <f aca="true" t="shared" si="4" ref="P9:P23">O9+M9</f>
        <v>100</v>
      </c>
      <c r="Q9" s="17"/>
      <c r="R9" s="17"/>
      <c r="S9" s="17">
        <f aca="true" t="shared" si="5" ref="S9:S23">R9+P9</f>
        <v>100</v>
      </c>
      <c r="T9" s="17"/>
      <c r="U9" s="17"/>
      <c r="V9" s="17">
        <f aca="true" t="shared" si="6" ref="V9:V23">U9+S9</f>
        <v>100</v>
      </c>
      <c r="X9" s="33"/>
    </row>
    <row r="10" spans="1:22" ht="11.25">
      <c r="A10" s="18" t="s">
        <v>33</v>
      </c>
      <c r="B10" s="14" t="str">
        <f>'planilha orçamentária'!C19</f>
        <v>INFRA ESTRUTURA</v>
      </c>
      <c r="C10" s="15">
        <v>29024.89</v>
      </c>
      <c r="D10" s="16">
        <f>C10/C24</f>
        <v>0.0348</v>
      </c>
      <c r="E10" s="55">
        <f>C10*30%</f>
        <v>8707.47</v>
      </c>
      <c r="F10" s="17">
        <v>30</v>
      </c>
      <c r="G10" s="17">
        <f t="shared" si="1"/>
        <v>30</v>
      </c>
      <c r="H10" s="55">
        <f>C10*60%</f>
        <v>17414.93</v>
      </c>
      <c r="I10" s="17">
        <v>60</v>
      </c>
      <c r="J10" s="17">
        <f t="shared" si="2"/>
        <v>90</v>
      </c>
      <c r="K10" s="55">
        <f>C10*10%</f>
        <v>2902.49</v>
      </c>
      <c r="L10" s="17">
        <v>10</v>
      </c>
      <c r="M10" s="17">
        <f t="shared" si="3"/>
        <v>100</v>
      </c>
      <c r="N10" s="17"/>
      <c r="O10" s="17"/>
      <c r="P10" s="17">
        <f t="shared" si="4"/>
        <v>100</v>
      </c>
      <c r="Q10" s="17"/>
      <c r="R10" s="17"/>
      <c r="S10" s="17">
        <f t="shared" si="5"/>
        <v>100</v>
      </c>
      <c r="T10" s="17"/>
      <c r="U10" s="17"/>
      <c r="V10" s="17">
        <f t="shared" si="6"/>
        <v>100</v>
      </c>
    </row>
    <row r="11" spans="1:24" ht="11.25">
      <c r="A11" s="18" t="s">
        <v>60</v>
      </c>
      <c r="B11" s="14" t="str">
        <f>'planilha orçamentária'!C29</f>
        <v>ALVENARIA</v>
      </c>
      <c r="C11" s="15">
        <v>56673.52</v>
      </c>
      <c r="D11" s="16">
        <f>C11/C24</f>
        <v>0.068</v>
      </c>
      <c r="E11" s="55"/>
      <c r="F11" s="17"/>
      <c r="G11" s="17">
        <f t="shared" si="1"/>
        <v>0</v>
      </c>
      <c r="H11" s="17"/>
      <c r="I11" s="17"/>
      <c r="J11" s="17">
        <f t="shared" si="2"/>
        <v>0</v>
      </c>
      <c r="K11" s="55">
        <f>C11*25%</f>
        <v>14168.38</v>
      </c>
      <c r="L11" s="17">
        <v>25</v>
      </c>
      <c r="M11" s="17">
        <f t="shared" si="3"/>
        <v>25</v>
      </c>
      <c r="N11" s="55">
        <f>C11*30%</f>
        <v>17002.06</v>
      </c>
      <c r="O11" s="17">
        <v>30</v>
      </c>
      <c r="P11" s="17">
        <f t="shared" si="4"/>
        <v>55</v>
      </c>
      <c r="Q11" s="55">
        <f>C11*35%</f>
        <v>19835.73</v>
      </c>
      <c r="R11" s="17">
        <v>35</v>
      </c>
      <c r="S11" s="17">
        <f t="shared" si="5"/>
        <v>90</v>
      </c>
      <c r="T11" s="55">
        <f>C11*10%</f>
        <v>5667.35</v>
      </c>
      <c r="U11" s="17">
        <v>10</v>
      </c>
      <c r="V11" s="17">
        <f t="shared" si="6"/>
        <v>100</v>
      </c>
      <c r="X11" s="53"/>
    </row>
    <row r="12" spans="1:24" ht="11.25">
      <c r="A12" s="18" t="s">
        <v>74</v>
      </c>
      <c r="B12" s="14" t="str">
        <f>'planilha orçamentária'!C35</f>
        <v>ELEMENTOS DE MADEIRA</v>
      </c>
      <c r="C12" s="15">
        <v>30770.03</v>
      </c>
      <c r="D12" s="16">
        <f>C12/C24</f>
        <v>0.0369</v>
      </c>
      <c r="E12" s="55"/>
      <c r="F12" s="17"/>
      <c r="G12" s="17">
        <f t="shared" si="1"/>
        <v>0</v>
      </c>
      <c r="H12" s="17"/>
      <c r="I12" s="17"/>
      <c r="J12" s="17">
        <f t="shared" si="2"/>
        <v>0</v>
      </c>
      <c r="K12" s="17"/>
      <c r="L12" s="17"/>
      <c r="M12" s="17">
        <f t="shared" si="3"/>
        <v>0</v>
      </c>
      <c r="N12" s="17"/>
      <c r="O12" s="17"/>
      <c r="P12" s="17">
        <f t="shared" si="4"/>
        <v>0</v>
      </c>
      <c r="Q12" s="17"/>
      <c r="R12" s="17"/>
      <c r="S12" s="17">
        <f t="shared" si="5"/>
        <v>0</v>
      </c>
      <c r="T12" s="55"/>
      <c r="U12" s="17"/>
      <c r="V12" s="17">
        <f t="shared" si="6"/>
        <v>0</v>
      </c>
      <c r="X12" s="53"/>
    </row>
    <row r="13" spans="1:24" ht="11.25">
      <c r="A13" s="18" t="s">
        <v>89</v>
      </c>
      <c r="B13" s="14" t="str">
        <f>'planilha orçamentária'!C41</f>
        <v>ELEMENTOS METALICOS</v>
      </c>
      <c r="C13" s="15">
        <v>59107.35</v>
      </c>
      <c r="D13" s="16">
        <f>C13/C24</f>
        <v>0.0709</v>
      </c>
      <c r="E13" s="55"/>
      <c r="F13" s="17"/>
      <c r="G13" s="17">
        <f t="shared" si="1"/>
        <v>0</v>
      </c>
      <c r="H13" s="17"/>
      <c r="I13" s="17"/>
      <c r="J13" s="17">
        <f t="shared" si="2"/>
        <v>0</v>
      </c>
      <c r="K13" s="17"/>
      <c r="L13" s="17"/>
      <c r="M13" s="17">
        <f t="shared" si="3"/>
        <v>0</v>
      </c>
      <c r="N13" s="17"/>
      <c r="O13" s="17"/>
      <c r="P13" s="17">
        <f t="shared" si="4"/>
        <v>0</v>
      </c>
      <c r="Q13" s="17"/>
      <c r="R13" s="17"/>
      <c r="S13" s="17">
        <f t="shared" si="5"/>
        <v>0</v>
      </c>
      <c r="T13" s="55"/>
      <c r="U13" s="17"/>
      <c r="V13" s="17">
        <f t="shared" si="6"/>
        <v>0</v>
      </c>
      <c r="X13" s="53"/>
    </row>
    <row r="14" spans="1:24" ht="11.25">
      <c r="A14" s="18" t="s">
        <v>99</v>
      </c>
      <c r="B14" s="14" t="str">
        <f>'planilha orçamentária'!C48</f>
        <v>COBERTURA</v>
      </c>
      <c r="C14" s="15">
        <v>46904.95</v>
      </c>
      <c r="D14" s="16">
        <f>C14/C24</f>
        <v>0.0563</v>
      </c>
      <c r="E14" s="55"/>
      <c r="F14" s="17"/>
      <c r="G14" s="17">
        <f t="shared" si="1"/>
        <v>0</v>
      </c>
      <c r="H14" s="17"/>
      <c r="I14" s="17"/>
      <c r="J14" s="17">
        <f t="shared" si="2"/>
        <v>0</v>
      </c>
      <c r="K14" s="17"/>
      <c r="L14" s="17"/>
      <c r="M14" s="17">
        <f t="shared" si="3"/>
        <v>0</v>
      </c>
      <c r="N14" s="17"/>
      <c r="O14" s="17"/>
      <c r="P14" s="17">
        <f t="shared" si="4"/>
        <v>0</v>
      </c>
      <c r="Q14" s="17"/>
      <c r="R14" s="17"/>
      <c r="S14" s="17">
        <f t="shared" si="5"/>
        <v>0</v>
      </c>
      <c r="T14" s="55">
        <f>C14*30%</f>
        <v>14071.49</v>
      </c>
      <c r="U14" s="17">
        <v>30</v>
      </c>
      <c r="V14" s="17">
        <f t="shared" si="6"/>
        <v>30</v>
      </c>
      <c r="X14" s="53"/>
    </row>
    <row r="15" spans="1:24" ht="11.25">
      <c r="A15" s="18" t="s">
        <v>115</v>
      </c>
      <c r="B15" s="14" t="str">
        <f>'planilha orçamentária'!C57</f>
        <v>INSTALAÇÕES HIDRÁULICAS</v>
      </c>
      <c r="C15" s="15">
        <v>67971.65</v>
      </c>
      <c r="D15" s="16">
        <f>C15/C24</f>
        <v>0.0815</v>
      </c>
      <c r="E15" s="55">
        <f>C15*5%</f>
        <v>3398.58</v>
      </c>
      <c r="F15" s="17">
        <v>5</v>
      </c>
      <c r="G15" s="17">
        <f t="shared" si="1"/>
        <v>5</v>
      </c>
      <c r="H15" s="55">
        <f>C15*5%</f>
        <v>3398.58</v>
      </c>
      <c r="I15" s="19">
        <v>5</v>
      </c>
      <c r="J15" s="17">
        <f t="shared" si="2"/>
        <v>10</v>
      </c>
      <c r="K15" s="55">
        <f>C15*5%</f>
        <v>3398.58</v>
      </c>
      <c r="L15" s="17">
        <v>5</v>
      </c>
      <c r="M15" s="17">
        <f t="shared" si="3"/>
        <v>15</v>
      </c>
      <c r="N15" s="55">
        <f>C15*5%</f>
        <v>3398.58</v>
      </c>
      <c r="O15" s="17">
        <v>5</v>
      </c>
      <c r="P15" s="17">
        <f t="shared" si="4"/>
        <v>20</v>
      </c>
      <c r="Q15" s="55">
        <f>C15*10%</f>
        <v>6797.17</v>
      </c>
      <c r="R15" s="17">
        <v>10</v>
      </c>
      <c r="S15" s="17">
        <f t="shared" si="5"/>
        <v>30</v>
      </c>
      <c r="T15" s="55">
        <f>C15*20%</f>
        <v>13594.33</v>
      </c>
      <c r="U15" s="17">
        <v>20</v>
      </c>
      <c r="V15" s="17">
        <f t="shared" si="6"/>
        <v>50</v>
      </c>
      <c r="X15" s="53"/>
    </row>
    <row r="16" spans="1:24" ht="11.25">
      <c r="A16" s="18" t="s">
        <v>197</v>
      </c>
      <c r="B16" s="14" t="str">
        <f>'planilha orçamentária'!C86</f>
        <v>INSTALAÇÕES ELÉTRICAS </v>
      </c>
      <c r="C16" s="15">
        <v>33113.09</v>
      </c>
      <c r="D16" s="16">
        <f>C16/C24</f>
        <v>0.0397</v>
      </c>
      <c r="E16" s="55">
        <f>C16*5%</f>
        <v>1655.65</v>
      </c>
      <c r="F16" s="17">
        <v>5</v>
      </c>
      <c r="G16" s="17">
        <f t="shared" si="1"/>
        <v>5</v>
      </c>
      <c r="H16" s="17"/>
      <c r="I16" s="19"/>
      <c r="J16" s="17">
        <f t="shared" si="2"/>
        <v>5</v>
      </c>
      <c r="K16" s="55">
        <f>C16*5%</f>
        <v>1655.65</v>
      </c>
      <c r="L16" s="17">
        <v>5</v>
      </c>
      <c r="M16" s="17">
        <f t="shared" si="3"/>
        <v>10</v>
      </c>
      <c r="N16" s="55">
        <f>C16*10%</f>
        <v>3311.31</v>
      </c>
      <c r="O16" s="17">
        <v>10</v>
      </c>
      <c r="P16" s="17">
        <f t="shared" si="4"/>
        <v>20</v>
      </c>
      <c r="Q16" s="55">
        <f>C16*10%</f>
        <v>3311.31</v>
      </c>
      <c r="R16" s="17">
        <v>10</v>
      </c>
      <c r="S16" s="17">
        <f t="shared" si="5"/>
        <v>30</v>
      </c>
      <c r="T16" s="55">
        <f>C16*20%</f>
        <v>6622.62</v>
      </c>
      <c r="U16" s="17">
        <v>20</v>
      </c>
      <c r="V16" s="17">
        <f t="shared" si="6"/>
        <v>50</v>
      </c>
      <c r="X16" s="53"/>
    </row>
    <row r="17" spans="1:24" ht="11.25">
      <c r="A17" s="18" t="s">
        <v>251</v>
      </c>
      <c r="B17" s="14" t="str">
        <f>'planilha orçamentária'!C115</f>
        <v>FORRO</v>
      </c>
      <c r="C17" s="15">
        <v>32616.3</v>
      </c>
      <c r="D17" s="16">
        <f>C17/C24</f>
        <v>0.0391</v>
      </c>
      <c r="E17" s="16"/>
      <c r="F17" s="17"/>
      <c r="G17" s="17">
        <f t="shared" si="1"/>
        <v>0</v>
      </c>
      <c r="H17" s="17"/>
      <c r="I17" s="19"/>
      <c r="J17" s="17">
        <f t="shared" si="2"/>
        <v>0</v>
      </c>
      <c r="K17" s="17"/>
      <c r="L17" s="17"/>
      <c r="M17" s="17">
        <f t="shared" si="3"/>
        <v>0</v>
      </c>
      <c r="N17" s="17"/>
      <c r="O17" s="17"/>
      <c r="P17" s="17">
        <f t="shared" si="4"/>
        <v>0</v>
      </c>
      <c r="Q17" s="17"/>
      <c r="R17" s="17"/>
      <c r="S17" s="17">
        <f t="shared" si="5"/>
        <v>0</v>
      </c>
      <c r="T17" s="17"/>
      <c r="U17" s="17"/>
      <c r="V17" s="17">
        <f t="shared" si="6"/>
        <v>0</v>
      </c>
      <c r="X17" s="53"/>
    </row>
    <row r="18" spans="1:24" ht="11.25">
      <c r="A18" s="18" t="s">
        <v>256</v>
      </c>
      <c r="B18" s="14" t="str">
        <f>'planilha orçamentária'!C118</f>
        <v>IMPERMEABILIZACOES</v>
      </c>
      <c r="C18" s="15">
        <v>8611.76</v>
      </c>
      <c r="D18" s="16">
        <f>C18/C24</f>
        <v>0.0103</v>
      </c>
      <c r="E18" s="55">
        <f>C18*90%</f>
        <v>7750.58</v>
      </c>
      <c r="F18" s="17">
        <v>90</v>
      </c>
      <c r="G18" s="17">
        <f t="shared" si="1"/>
        <v>90</v>
      </c>
      <c r="H18" s="17"/>
      <c r="I18" s="19"/>
      <c r="J18" s="17">
        <f t="shared" si="2"/>
        <v>90</v>
      </c>
      <c r="K18" s="17"/>
      <c r="L18" s="17"/>
      <c r="M18" s="17">
        <f t="shared" si="3"/>
        <v>90</v>
      </c>
      <c r="N18" s="17"/>
      <c r="O18" s="17"/>
      <c r="P18" s="17">
        <f t="shared" si="4"/>
        <v>90</v>
      </c>
      <c r="Q18" s="17"/>
      <c r="R18" s="17"/>
      <c r="S18" s="17">
        <f t="shared" si="5"/>
        <v>90</v>
      </c>
      <c r="T18" s="17"/>
      <c r="U18" s="17"/>
      <c r="V18" s="17">
        <f t="shared" si="6"/>
        <v>90</v>
      </c>
      <c r="X18" s="53"/>
    </row>
    <row r="19" spans="1:24" ht="11.25">
      <c r="A19" s="18" t="s">
        <v>264</v>
      </c>
      <c r="B19" s="14" t="str">
        <f>'planilha orçamentária'!C122</f>
        <v>REVESTIMENTOS DE PAREDES</v>
      </c>
      <c r="C19" s="15">
        <v>157958.74</v>
      </c>
      <c r="D19" s="16">
        <f>C19/C24</f>
        <v>0.1894</v>
      </c>
      <c r="E19" s="16"/>
      <c r="F19" s="17"/>
      <c r="G19" s="17">
        <f t="shared" si="1"/>
        <v>0</v>
      </c>
      <c r="H19" s="17"/>
      <c r="I19" s="19"/>
      <c r="J19" s="17">
        <f t="shared" si="2"/>
        <v>0</v>
      </c>
      <c r="K19" s="17"/>
      <c r="L19" s="17"/>
      <c r="M19" s="17">
        <f t="shared" si="3"/>
        <v>0</v>
      </c>
      <c r="N19" s="17"/>
      <c r="O19" s="17"/>
      <c r="P19" s="17">
        <f t="shared" si="4"/>
        <v>0</v>
      </c>
      <c r="Q19" s="17"/>
      <c r="R19" s="17"/>
      <c r="S19" s="17">
        <f t="shared" si="5"/>
        <v>0</v>
      </c>
      <c r="T19" s="55">
        <f>C19*20%</f>
        <v>31591.75</v>
      </c>
      <c r="U19" s="17">
        <v>20</v>
      </c>
      <c r="V19" s="17">
        <f t="shared" si="6"/>
        <v>20</v>
      </c>
      <c r="X19" s="53"/>
    </row>
    <row r="20" spans="1:24" ht="11.25">
      <c r="A20" s="18" t="s">
        <v>281</v>
      </c>
      <c r="B20" s="14" t="str">
        <f>'planilha orçamentária'!C129</f>
        <v>PISOS</v>
      </c>
      <c r="C20" s="15">
        <v>93675.57</v>
      </c>
      <c r="D20" s="16">
        <f>C20/C24</f>
        <v>0.1123</v>
      </c>
      <c r="E20" s="16"/>
      <c r="F20" s="17"/>
      <c r="G20" s="17">
        <f t="shared" si="1"/>
        <v>0</v>
      </c>
      <c r="H20" s="17"/>
      <c r="I20" s="19"/>
      <c r="J20" s="17">
        <f t="shared" si="2"/>
        <v>0</v>
      </c>
      <c r="K20" s="17"/>
      <c r="L20" s="17"/>
      <c r="M20" s="17">
        <f t="shared" si="3"/>
        <v>0</v>
      </c>
      <c r="N20" s="17"/>
      <c r="O20" s="17"/>
      <c r="P20" s="17">
        <f t="shared" si="4"/>
        <v>0</v>
      </c>
      <c r="Q20" s="17"/>
      <c r="R20" s="17"/>
      <c r="S20" s="17">
        <f t="shared" si="5"/>
        <v>0</v>
      </c>
      <c r="T20" s="17"/>
      <c r="U20" s="17"/>
      <c r="V20" s="17">
        <f t="shared" si="6"/>
        <v>0</v>
      </c>
      <c r="X20" s="53"/>
    </row>
    <row r="21" spans="1:24" ht="11.25">
      <c r="A21" s="18" t="s">
        <v>303</v>
      </c>
      <c r="B21" s="14" t="str">
        <f>'planilha orçamentária'!C138</f>
        <v>VIDROS</v>
      </c>
      <c r="C21" s="15">
        <v>15079.33</v>
      </c>
      <c r="D21" s="16">
        <f>C21/C24</f>
        <v>0.0181</v>
      </c>
      <c r="E21" s="16"/>
      <c r="F21" s="17"/>
      <c r="G21" s="17">
        <f t="shared" si="1"/>
        <v>0</v>
      </c>
      <c r="H21" s="17"/>
      <c r="I21" s="19"/>
      <c r="J21" s="17">
        <f t="shared" si="2"/>
        <v>0</v>
      </c>
      <c r="K21" s="17"/>
      <c r="L21" s="17"/>
      <c r="M21" s="17">
        <f t="shared" si="3"/>
        <v>0</v>
      </c>
      <c r="N21" s="17"/>
      <c r="O21" s="17"/>
      <c r="P21" s="17">
        <f t="shared" si="4"/>
        <v>0</v>
      </c>
      <c r="Q21" s="17"/>
      <c r="R21" s="17"/>
      <c r="S21" s="17">
        <f t="shared" si="5"/>
        <v>0</v>
      </c>
      <c r="T21" s="17"/>
      <c r="U21" s="17"/>
      <c r="V21" s="17">
        <f t="shared" si="6"/>
        <v>0</v>
      </c>
      <c r="X21" s="53"/>
    </row>
    <row r="22" spans="1:24" ht="11.25">
      <c r="A22" s="18" t="s">
        <v>308</v>
      </c>
      <c r="B22" s="14" t="str">
        <f>'planilha orçamentária'!C141</f>
        <v>PINTURA</v>
      </c>
      <c r="C22" s="15">
        <v>137950.44</v>
      </c>
      <c r="D22" s="16">
        <f>C22/C24</f>
        <v>0.1654</v>
      </c>
      <c r="E22" s="16"/>
      <c r="F22" s="17"/>
      <c r="G22" s="17">
        <f t="shared" si="1"/>
        <v>0</v>
      </c>
      <c r="H22" s="17"/>
      <c r="I22" s="19"/>
      <c r="J22" s="17">
        <f t="shared" si="2"/>
        <v>0</v>
      </c>
      <c r="K22" s="17"/>
      <c r="L22" s="17"/>
      <c r="M22" s="17">
        <f t="shared" si="3"/>
        <v>0</v>
      </c>
      <c r="N22" s="17"/>
      <c r="O22" s="17"/>
      <c r="P22" s="17">
        <f t="shared" si="4"/>
        <v>0</v>
      </c>
      <c r="Q22" s="17"/>
      <c r="R22" s="17"/>
      <c r="S22" s="17">
        <f t="shared" si="5"/>
        <v>0</v>
      </c>
      <c r="T22" s="17"/>
      <c r="U22" s="17"/>
      <c r="V22" s="17">
        <f t="shared" si="6"/>
        <v>0</v>
      </c>
      <c r="X22" s="53"/>
    </row>
    <row r="23" spans="1:24" ht="11.25">
      <c r="A23" s="18" t="s">
        <v>325</v>
      </c>
      <c r="B23" s="14" t="str">
        <f>'planilha orçamentária'!C148</f>
        <v>SERVIÇOS COMPLEMENTARES</v>
      </c>
      <c r="C23" s="15">
        <v>22317.86</v>
      </c>
      <c r="D23" s="16">
        <f>C23/C24</f>
        <v>0.0268</v>
      </c>
      <c r="E23" s="16"/>
      <c r="F23" s="17"/>
      <c r="G23" s="17">
        <f t="shared" si="1"/>
        <v>0</v>
      </c>
      <c r="H23" s="17"/>
      <c r="I23" s="19"/>
      <c r="J23" s="17">
        <f t="shared" si="2"/>
        <v>0</v>
      </c>
      <c r="K23" s="17"/>
      <c r="L23" s="17"/>
      <c r="M23" s="17">
        <f t="shared" si="3"/>
        <v>0</v>
      </c>
      <c r="N23" s="17"/>
      <c r="O23" s="17"/>
      <c r="P23" s="17">
        <f t="shared" si="4"/>
        <v>0</v>
      </c>
      <c r="Q23" s="17"/>
      <c r="R23" s="17"/>
      <c r="S23" s="17">
        <f t="shared" si="5"/>
        <v>0</v>
      </c>
      <c r="T23" s="17"/>
      <c r="U23" s="17"/>
      <c r="V23" s="17">
        <f t="shared" si="6"/>
        <v>0</v>
      </c>
      <c r="X23" s="53"/>
    </row>
    <row r="24" spans="1:22" s="24" customFormat="1" ht="12.75" customHeight="1">
      <c r="A24" s="134" t="s">
        <v>357</v>
      </c>
      <c r="B24" s="134"/>
      <c r="C24" s="20">
        <f>SUM(C9:C23)</f>
        <v>833844.82</v>
      </c>
      <c r="D24" s="21">
        <v>1</v>
      </c>
      <c r="E24" s="109">
        <f>E25/C24</f>
        <v>0.0763</v>
      </c>
      <c r="F24" s="110"/>
      <c r="G24" s="22">
        <f>E24</f>
        <v>0.0763</v>
      </c>
      <c r="H24" s="135">
        <f>H25/C24</f>
        <v>0.025</v>
      </c>
      <c r="I24" s="136"/>
      <c r="J24" s="23">
        <f>H24+G24</f>
        <v>0.1013</v>
      </c>
      <c r="K24" s="109">
        <f>K25/C24</f>
        <v>0.0265</v>
      </c>
      <c r="L24" s="110"/>
      <c r="M24" s="23">
        <f>K24+J24</f>
        <v>0.1278</v>
      </c>
      <c r="N24" s="109">
        <f>N25/C24</f>
        <v>0.0284</v>
      </c>
      <c r="O24" s="110"/>
      <c r="P24" s="23">
        <f>N24+M24</f>
        <v>0.1562</v>
      </c>
      <c r="Q24" s="109">
        <f>Q25/C24</f>
        <v>0.0359</v>
      </c>
      <c r="R24" s="110"/>
      <c r="S24" s="23">
        <f>Q24+P24</f>
        <v>0.1921</v>
      </c>
      <c r="T24" s="109">
        <f>T25/C24</f>
        <v>0.0858</v>
      </c>
      <c r="U24" s="110"/>
      <c r="V24" s="23">
        <f>T24+S24</f>
        <v>0.2779</v>
      </c>
    </row>
    <row r="25" spans="1:24" s="24" customFormat="1" ht="12.75" customHeight="1">
      <c r="A25" s="134" t="s">
        <v>358</v>
      </c>
      <c r="B25" s="134"/>
      <c r="C25" s="25"/>
      <c r="D25" s="25"/>
      <c r="E25" s="107">
        <f>SUM(E9:E23)</f>
        <v>63581.62</v>
      </c>
      <c r="F25" s="108"/>
      <c r="G25" s="26">
        <f>E25</f>
        <v>63581.62</v>
      </c>
      <c r="H25" s="107">
        <f>SUM(H9:H23)</f>
        <v>20813.51</v>
      </c>
      <c r="I25" s="108"/>
      <c r="J25" s="27">
        <f>G25+H25</f>
        <v>84395.13</v>
      </c>
      <c r="K25" s="107">
        <f>SUM(K9:K23)</f>
        <v>22125.1</v>
      </c>
      <c r="L25" s="108"/>
      <c r="M25" s="27">
        <f>J25+K25</f>
        <v>106520.23</v>
      </c>
      <c r="N25" s="107">
        <f>SUM(N11:N23)</f>
        <v>23711.95</v>
      </c>
      <c r="O25" s="108"/>
      <c r="P25" s="27">
        <f>M25+N25</f>
        <v>130232.18</v>
      </c>
      <c r="Q25" s="107">
        <f>SUM(Q11:Q23)</f>
        <v>29944.21</v>
      </c>
      <c r="R25" s="108"/>
      <c r="S25" s="27">
        <f>P25+Q25</f>
        <v>160176.39</v>
      </c>
      <c r="T25" s="107">
        <f>SUM(T9:T23)</f>
        <v>71547.54</v>
      </c>
      <c r="U25" s="108"/>
      <c r="V25" s="27">
        <f>S25+T25</f>
        <v>231723.93</v>
      </c>
      <c r="X25" s="54"/>
    </row>
    <row r="26" spans="1:3" ht="10.5" customHeight="1">
      <c r="A26" s="8"/>
      <c r="C26" s="8"/>
    </row>
    <row r="27" spans="1:17" ht="11.25" hidden="1">
      <c r="A27" s="8"/>
      <c r="C27" s="8"/>
      <c r="L27" s="28"/>
      <c r="M27" s="28"/>
      <c r="N27" s="28"/>
      <c r="O27" s="28"/>
      <c r="P27" s="28"/>
      <c r="Q27" s="28"/>
    </row>
    <row r="28" spans="1:32" ht="12.7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AA28" s="1"/>
      <c r="AB28"/>
      <c r="AC28"/>
      <c r="AD28" s="1"/>
      <c r="AE28"/>
      <c r="AF28" s="5"/>
    </row>
    <row r="29" spans="1:32" ht="20.25" customHeight="1">
      <c r="A29" s="123" t="str">
        <f>A6</f>
        <v>CRONOGRAMA FÍSICO FINANCEIRO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Y29" s="142" t="s">
        <v>372</v>
      </c>
      <c r="Z29" s="142"/>
      <c r="AA29" s="142"/>
      <c r="AB29" s="142"/>
      <c r="AC29" s="96" t="s">
        <v>376</v>
      </c>
      <c r="AD29" s="96"/>
      <c r="AE29" s="96"/>
      <c r="AF29" s="96"/>
    </row>
    <row r="30" spans="1:32" ht="15">
      <c r="A30" s="138" t="str">
        <f>A7</f>
        <v>ITEM</v>
      </c>
      <c r="B30" s="127" t="str">
        <f>B7</f>
        <v>DESCRIÇÃO DA ETAPA</v>
      </c>
      <c r="C30" s="128"/>
      <c r="D30" s="129"/>
      <c r="E30" s="114" t="s">
        <v>349</v>
      </c>
      <c r="F30" s="115"/>
      <c r="G30" s="116"/>
      <c r="H30" s="104" t="s">
        <v>350</v>
      </c>
      <c r="I30" s="105"/>
      <c r="J30" s="106"/>
      <c r="K30" s="11"/>
      <c r="L30" s="141" t="s">
        <v>351</v>
      </c>
      <c r="M30" s="141"/>
      <c r="N30" s="104" t="s">
        <v>352</v>
      </c>
      <c r="O30" s="105"/>
      <c r="P30" s="106"/>
      <c r="Q30" s="104" t="s">
        <v>353</v>
      </c>
      <c r="R30" s="105"/>
      <c r="S30" s="106"/>
      <c r="Y30" s="140" t="s">
        <v>369</v>
      </c>
      <c r="Z30" s="140"/>
      <c r="AA30" s="140"/>
      <c r="AB30" s="140"/>
      <c r="AC30" s="139" t="s">
        <v>373</v>
      </c>
      <c r="AD30" s="139"/>
      <c r="AE30" s="139"/>
      <c r="AF30" s="139"/>
    </row>
    <row r="31" spans="1:32" ht="15">
      <c r="A31" s="138"/>
      <c r="B31" s="130"/>
      <c r="C31" s="131"/>
      <c r="D31" s="132"/>
      <c r="E31" s="56" t="s">
        <v>387</v>
      </c>
      <c r="F31" s="50" t="s">
        <v>355</v>
      </c>
      <c r="G31" s="13" t="s">
        <v>356</v>
      </c>
      <c r="H31" s="13" t="s">
        <v>387</v>
      </c>
      <c r="I31" s="13" t="s">
        <v>355</v>
      </c>
      <c r="J31" s="13" t="s">
        <v>356</v>
      </c>
      <c r="K31" s="13" t="s">
        <v>387</v>
      </c>
      <c r="L31" s="13" t="s">
        <v>355</v>
      </c>
      <c r="M31" s="13" t="s">
        <v>356</v>
      </c>
      <c r="N31" s="13" t="s">
        <v>387</v>
      </c>
      <c r="O31" s="13" t="s">
        <v>355</v>
      </c>
      <c r="P31" s="13" t="s">
        <v>356</v>
      </c>
      <c r="Q31" s="13" t="s">
        <v>387</v>
      </c>
      <c r="R31" s="13" t="s">
        <v>355</v>
      </c>
      <c r="S31" s="13" t="s">
        <v>356</v>
      </c>
      <c r="Y31" s="140" t="s">
        <v>375</v>
      </c>
      <c r="Z31" s="140"/>
      <c r="AA31" s="140"/>
      <c r="AB31" s="140"/>
      <c r="AC31" s="139" t="s">
        <v>374</v>
      </c>
      <c r="AD31" s="139"/>
      <c r="AE31" s="139"/>
      <c r="AF31" s="139"/>
    </row>
    <row r="32" spans="1:32" ht="15">
      <c r="A32" s="49" t="s">
        <v>11</v>
      </c>
      <c r="B32" s="119" t="str">
        <f aca="true" t="shared" si="7" ref="B32:B46">B9</f>
        <v>SERVIÇOS PRELIMINARES</v>
      </c>
      <c r="C32" s="119"/>
      <c r="D32" s="119"/>
      <c r="E32" s="52"/>
      <c r="F32" s="51"/>
      <c r="G32" s="17">
        <f aca="true" t="shared" si="8" ref="G32:G46">F32+V9</f>
        <v>100</v>
      </c>
      <c r="H32" s="17"/>
      <c r="I32" s="17"/>
      <c r="J32" s="17">
        <f aca="true" t="shared" si="9" ref="J32:J46">I32+G32</f>
        <v>100</v>
      </c>
      <c r="K32" s="17"/>
      <c r="L32" s="17"/>
      <c r="M32" s="17">
        <f aca="true" t="shared" si="10" ref="M32:M46">L32+J32</f>
        <v>100</v>
      </c>
      <c r="N32" s="17"/>
      <c r="O32" s="17"/>
      <c r="P32" s="17">
        <f aca="true" t="shared" si="11" ref="P32:P46">O32+M32</f>
        <v>100</v>
      </c>
      <c r="Q32" s="17"/>
      <c r="R32" s="17"/>
      <c r="S32" s="17">
        <f aca="true" t="shared" si="12" ref="S32:S46">R32+P32</f>
        <v>100</v>
      </c>
      <c r="Y32" s="140" t="s">
        <v>370</v>
      </c>
      <c r="Z32" s="140"/>
      <c r="AA32" s="140"/>
      <c r="AB32" s="140"/>
      <c r="AC32"/>
      <c r="AD32" s="1"/>
      <c r="AE32"/>
      <c r="AF32" s="5"/>
    </row>
    <row r="33" spans="1:32" ht="15">
      <c r="A33" s="49" t="s">
        <v>33</v>
      </c>
      <c r="B33" s="119" t="str">
        <f t="shared" si="7"/>
        <v>INFRA ESTRUTURA</v>
      </c>
      <c r="C33" s="119"/>
      <c r="D33" s="119"/>
      <c r="E33" s="52"/>
      <c r="F33" s="51"/>
      <c r="G33" s="17">
        <f t="shared" si="8"/>
        <v>100</v>
      </c>
      <c r="H33" s="17"/>
      <c r="I33" s="17"/>
      <c r="J33" s="17">
        <f t="shared" si="9"/>
        <v>100</v>
      </c>
      <c r="K33" s="17"/>
      <c r="L33" s="17"/>
      <c r="M33" s="17">
        <f t="shared" si="10"/>
        <v>100</v>
      </c>
      <c r="N33" s="17"/>
      <c r="O33" s="17"/>
      <c r="P33" s="17">
        <f t="shared" si="11"/>
        <v>100</v>
      </c>
      <c r="Q33" s="17"/>
      <c r="R33" s="17"/>
      <c r="S33" s="17">
        <f t="shared" si="12"/>
        <v>100</v>
      </c>
      <c r="Y33" s="140" t="s">
        <v>371</v>
      </c>
      <c r="Z33" s="140"/>
      <c r="AA33" s="140"/>
      <c r="AB33" s="140"/>
      <c r="AC33"/>
      <c r="AD33" s="1"/>
      <c r="AE33"/>
      <c r="AF33" s="5"/>
    </row>
    <row r="34" spans="1:32" ht="12.75">
      <c r="A34" s="49" t="s">
        <v>60</v>
      </c>
      <c r="B34" s="119" t="str">
        <f t="shared" si="7"/>
        <v>ALVENARIA</v>
      </c>
      <c r="C34" s="119"/>
      <c r="D34" s="119"/>
      <c r="E34" s="52"/>
      <c r="F34" s="51"/>
      <c r="G34" s="17">
        <f t="shared" si="8"/>
        <v>100</v>
      </c>
      <c r="H34" s="17"/>
      <c r="I34" s="17"/>
      <c r="J34" s="17">
        <f t="shared" si="9"/>
        <v>100</v>
      </c>
      <c r="K34" s="17"/>
      <c r="L34" s="17"/>
      <c r="M34" s="17">
        <f t="shared" si="10"/>
        <v>100</v>
      </c>
      <c r="N34" s="17"/>
      <c r="O34" s="17"/>
      <c r="P34" s="17">
        <f t="shared" si="11"/>
        <v>100</v>
      </c>
      <c r="Q34" s="17"/>
      <c r="R34" s="17"/>
      <c r="S34" s="17">
        <f t="shared" si="12"/>
        <v>100</v>
      </c>
      <c r="AA34"/>
      <c r="AB34"/>
      <c r="AC34"/>
      <c r="AD34" s="1"/>
      <c r="AE34"/>
      <c r="AF34" s="6"/>
    </row>
    <row r="35" spans="1:32" ht="12.75">
      <c r="A35" s="49" t="s">
        <v>74</v>
      </c>
      <c r="B35" s="119" t="str">
        <f t="shared" si="7"/>
        <v>ELEMENTOS DE MADEIRA</v>
      </c>
      <c r="C35" s="119"/>
      <c r="D35" s="119"/>
      <c r="E35" s="55">
        <f>C12*30%</f>
        <v>9231.01</v>
      </c>
      <c r="F35" s="51">
        <v>30</v>
      </c>
      <c r="G35" s="17">
        <f t="shared" si="8"/>
        <v>30</v>
      </c>
      <c r="H35" s="55">
        <f>C12*30%</f>
        <v>9231.01</v>
      </c>
      <c r="I35" s="17">
        <v>30</v>
      </c>
      <c r="J35" s="17">
        <f t="shared" si="9"/>
        <v>60</v>
      </c>
      <c r="K35" s="55">
        <f>C12*20%</f>
        <v>6154.01</v>
      </c>
      <c r="L35" s="17">
        <v>20</v>
      </c>
      <c r="M35" s="17">
        <f t="shared" si="10"/>
        <v>80</v>
      </c>
      <c r="N35" s="55">
        <f>C12*10%</f>
        <v>3077</v>
      </c>
      <c r="O35" s="17">
        <v>10</v>
      </c>
      <c r="P35" s="17">
        <f t="shared" si="11"/>
        <v>90</v>
      </c>
      <c r="Q35" s="55">
        <f>C12*10%</f>
        <v>3077</v>
      </c>
      <c r="R35" s="17">
        <v>10</v>
      </c>
      <c r="S35" s="17">
        <f t="shared" si="12"/>
        <v>100</v>
      </c>
      <c r="AA35"/>
      <c r="AB35"/>
      <c r="AC35"/>
      <c r="AD35" s="1"/>
      <c r="AE35"/>
      <c r="AF35"/>
    </row>
    <row r="36" spans="1:31" ht="11.25">
      <c r="A36" s="49" t="s">
        <v>89</v>
      </c>
      <c r="B36" s="119" t="str">
        <f t="shared" si="7"/>
        <v>ELEMENTOS METALICOS</v>
      </c>
      <c r="C36" s="119"/>
      <c r="D36" s="119"/>
      <c r="E36" s="55">
        <f>C13*40%</f>
        <v>23642.94</v>
      </c>
      <c r="F36" s="51">
        <v>40</v>
      </c>
      <c r="G36" s="17">
        <f t="shared" si="8"/>
        <v>40</v>
      </c>
      <c r="H36" s="55">
        <f>C13*30%</f>
        <v>17732.21</v>
      </c>
      <c r="I36" s="17">
        <v>30</v>
      </c>
      <c r="J36" s="17">
        <f t="shared" si="9"/>
        <v>70</v>
      </c>
      <c r="K36" s="55">
        <f>C13*10%</f>
        <v>5910.74</v>
      </c>
      <c r="L36" s="17">
        <v>10</v>
      </c>
      <c r="M36" s="17">
        <f t="shared" si="10"/>
        <v>80</v>
      </c>
      <c r="N36" s="55">
        <f>C13*10%</f>
        <v>5910.74</v>
      </c>
      <c r="O36" s="17">
        <v>10</v>
      </c>
      <c r="P36" s="17">
        <f t="shared" si="11"/>
        <v>90</v>
      </c>
      <c r="Q36" s="55">
        <f aca="true" t="shared" si="13" ref="Q36:Q41">C13*10%</f>
        <v>5910.74</v>
      </c>
      <c r="R36" s="17">
        <v>10</v>
      </c>
      <c r="S36" s="17">
        <f t="shared" si="12"/>
        <v>100</v>
      </c>
      <c r="AE36" s="7" t="s">
        <v>377</v>
      </c>
    </row>
    <row r="37" spans="1:19" ht="11.25">
      <c r="A37" s="49" t="s">
        <v>99</v>
      </c>
      <c r="B37" s="119" t="str">
        <f t="shared" si="7"/>
        <v>COBERTURA</v>
      </c>
      <c r="C37" s="119"/>
      <c r="D37" s="119"/>
      <c r="E37" s="55">
        <f>C14*50%</f>
        <v>23452.48</v>
      </c>
      <c r="F37" s="51">
        <v>50</v>
      </c>
      <c r="G37" s="17">
        <f t="shared" si="8"/>
        <v>80</v>
      </c>
      <c r="H37" s="55">
        <f>C14*10%</f>
        <v>4690.5</v>
      </c>
      <c r="I37" s="17">
        <v>10</v>
      </c>
      <c r="J37" s="17">
        <f t="shared" si="9"/>
        <v>90</v>
      </c>
      <c r="K37" s="55"/>
      <c r="L37" s="17"/>
      <c r="M37" s="17">
        <f t="shared" si="10"/>
        <v>90</v>
      </c>
      <c r="N37" s="55"/>
      <c r="O37" s="17"/>
      <c r="P37" s="17">
        <f t="shared" si="11"/>
        <v>90</v>
      </c>
      <c r="Q37" s="55">
        <f>C14*10%</f>
        <v>4690.5</v>
      </c>
      <c r="R37" s="17">
        <v>10</v>
      </c>
      <c r="S37" s="17">
        <f t="shared" si="12"/>
        <v>100</v>
      </c>
    </row>
    <row r="38" spans="1:19" ht="11.25">
      <c r="A38" s="49" t="s">
        <v>115</v>
      </c>
      <c r="B38" s="119" t="str">
        <f t="shared" si="7"/>
        <v>INSTALAÇÕES HIDRÁULICAS</v>
      </c>
      <c r="C38" s="119"/>
      <c r="D38" s="119"/>
      <c r="E38" s="55">
        <f>C15*10%</f>
        <v>6797.17</v>
      </c>
      <c r="F38" s="51">
        <v>10</v>
      </c>
      <c r="G38" s="17">
        <f t="shared" si="8"/>
        <v>60</v>
      </c>
      <c r="H38" s="55">
        <f>C15*10%</f>
        <v>6797.17</v>
      </c>
      <c r="I38" s="17">
        <v>10</v>
      </c>
      <c r="J38" s="17">
        <f t="shared" si="9"/>
        <v>70</v>
      </c>
      <c r="K38" s="55">
        <f>C15*5%</f>
        <v>3398.58</v>
      </c>
      <c r="L38" s="17">
        <v>5</v>
      </c>
      <c r="M38" s="17">
        <f t="shared" si="10"/>
        <v>75</v>
      </c>
      <c r="N38" s="55">
        <f>C15*15%</f>
        <v>10195.75</v>
      </c>
      <c r="O38" s="17">
        <v>15</v>
      </c>
      <c r="P38" s="17">
        <f t="shared" si="11"/>
        <v>90</v>
      </c>
      <c r="Q38" s="55">
        <f t="shared" si="13"/>
        <v>6797.17</v>
      </c>
      <c r="R38" s="17">
        <v>10</v>
      </c>
      <c r="S38" s="17">
        <f t="shared" si="12"/>
        <v>100</v>
      </c>
    </row>
    <row r="39" spans="1:19" ht="11.25">
      <c r="A39" s="49" t="s">
        <v>197</v>
      </c>
      <c r="B39" s="119" t="str">
        <f t="shared" si="7"/>
        <v>INSTALAÇÕES ELÉTRICAS </v>
      </c>
      <c r="C39" s="119"/>
      <c r="D39" s="119"/>
      <c r="E39" s="55">
        <f>C16*10%</f>
        <v>3311.31</v>
      </c>
      <c r="F39" s="51">
        <v>10</v>
      </c>
      <c r="G39" s="17">
        <f t="shared" si="8"/>
        <v>60</v>
      </c>
      <c r="H39" s="55">
        <f>C16*10%</f>
        <v>3311.31</v>
      </c>
      <c r="I39" s="17">
        <v>10</v>
      </c>
      <c r="J39" s="17">
        <f t="shared" si="9"/>
        <v>70</v>
      </c>
      <c r="K39" s="55">
        <f>C16*5%</f>
        <v>1655.65</v>
      </c>
      <c r="L39" s="17">
        <v>5</v>
      </c>
      <c r="M39" s="17">
        <f t="shared" si="10"/>
        <v>75</v>
      </c>
      <c r="N39" s="55">
        <f>C16*15%</f>
        <v>4966.96</v>
      </c>
      <c r="O39" s="17">
        <v>15</v>
      </c>
      <c r="P39" s="17">
        <f t="shared" si="11"/>
        <v>90</v>
      </c>
      <c r="Q39" s="55">
        <f t="shared" si="13"/>
        <v>3311.31</v>
      </c>
      <c r="R39" s="17">
        <v>10</v>
      </c>
      <c r="S39" s="17">
        <f t="shared" si="12"/>
        <v>100</v>
      </c>
    </row>
    <row r="40" spans="1:19" ht="11.25">
      <c r="A40" s="49" t="s">
        <v>251</v>
      </c>
      <c r="B40" s="119" t="str">
        <f t="shared" si="7"/>
        <v>FORRO</v>
      </c>
      <c r="C40" s="119"/>
      <c r="D40" s="119"/>
      <c r="E40" s="55"/>
      <c r="F40" s="51"/>
      <c r="G40" s="17">
        <f t="shared" si="8"/>
        <v>0</v>
      </c>
      <c r="H40" s="17"/>
      <c r="I40" s="17"/>
      <c r="J40" s="17">
        <f t="shared" si="9"/>
        <v>0</v>
      </c>
      <c r="K40" s="55">
        <f>C17*20%</f>
        <v>6523.26</v>
      </c>
      <c r="L40" s="17">
        <v>20</v>
      </c>
      <c r="M40" s="17">
        <f t="shared" si="10"/>
        <v>20</v>
      </c>
      <c r="N40" s="55">
        <f>C17*30%</f>
        <v>9784.89</v>
      </c>
      <c r="O40" s="17">
        <v>30</v>
      </c>
      <c r="P40" s="17">
        <f t="shared" si="11"/>
        <v>50</v>
      </c>
      <c r="Q40" s="55">
        <f>C17*50%</f>
        <v>16308.15</v>
      </c>
      <c r="R40" s="17">
        <v>50</v>
      </c>
      <c r="S40" s="17">
        <f t="shared" si="12"/>
        <v>100</v>
      </c>
    </row>
    <row r="41" spans="1:19" ht="11.25">
      <c r="A41" s="49" t="s">
        <v>256</v>
      </c>
      <c r="B41" s="119" t="str">
        <f t="shared" si="7"/>
        <v>IMPERMEABILIZACOES</v>
      </c>
      <c r="C41" s="119"/>
      <c r="D41" s="119"/>
      <c r="E41" s="55"/>
      <c r="F41" s="51"/>
      <c r="G41" s="17">
        <f t="shared" si="8"/>
        <v>90</v>
      </c>
      <c r="H41" s="17"/>
      <c r="I41" s="17"/>
      <c r="J41" s="17">
        <f t="shared" si="9"/>
        <v>90</v>
      </c>
      <c r="K41" s="55"/>
      <c r="L41" s="17"/>
      <c r="M41" s="17">
        <f t="shared" si="10"/>
        <v>90</v>
      </c>
      <c r="N41" s="55"/>
      <c r="O41" s="17"/>
      <c r="P41" s="17">
        <f t="shared" si="11"/>
        <v>90</v>
      </c>
      <c r="Q41" s="55">
        <f t="shared" si="13"/>
        <v>861.18</v>
      </c>
      <c r="R41" s="17">
        <v>10</v>
      </c>
      <c r="S41" s="17">
        <f t="shared" si="12"/>
        <v>100</v>
      </c>
    </row>
    <row r="42" spans="1:19" ht="11.25">
      <c r="A42" s="49" t="s">
        <v>264</v>
      </c>
      <c r="B42" s="119" t="str">
        <f t="shared" si="7"/>
        <v>REVESTIMENTOS DE PAREDES</v>
      </c>
      <c r="C42" s="119"/>
      <c r="D42" s="119"/>
      <c r="E42" s="55">
        <f>C19*20%</f>
        <v>31591.75</v>
      </c>
      <c r="F42" s="51">
        <v>20</v>
      </c>
      <c r="G42" s="17">
        <f t="shared" si="8"/>
        <v>40</v>
      </c>
      <c r="H42" s="55">
        <f>C19*40%</f>
        <v>63183.5</v>
      </c>
      <c r="I42" s="17">
        <v>40</v>
      </c>
      <c r="J42" s="17">
        <f t="shared" si="9"/>
        <v>80</v>
      </c>
      <c r="K42" s="55">
        <f>C19*20%</f>
        <v>31591.75</v>
      </c>
      <c r="L42" s="17">
        <v>20</v>
      </c>
      <c r="M42" s="17">
        <f t="shared" si="10"/>
        <v>100</v>
      </c>
      <c r="N42" s="55"/>
      <c r="O42" s="17"/>
      <c r="P42" s="17">
        <f t="shared" si="11"/>
        <v>100</v>
      </c>
      <c r="Q42" s="55"/>
      <c r="R42" s="17"/>
      <c r="S42" s="17">
        <f t="shared" si="12"/>
        <v>100</v>
      </c>
    </row>
    <row r="43" spans="1:19" ht="11.25">
      <c r="A43" s="49" t="s">
        <v>281</v>
      </c>
      <c r="B43" s="119" t="str">
        <f t="shared" si="7"/>
        <v>PISOS</v>
      </c>
      <c r="C43" s="119"/>
      <c r="D43" s="119"/>
      <c r="E43" s="52"/>
      <c r="F43" s="51"/>
      <c r="G43" s="17">
        <f t="shared" si="8"/>
        <v>0</v>
      </c>
      <c r="H43" s="55">
        <f>C20*25%</f>
        <v>23418.89</v>
      </c>
      <c r="I43" s="17">
        <v>25</v>
      </c>
      <c r="J43" s="17">
        <f t="shared" si="9"/>
        <v>25</v>
      </c>
      <c r="K43" s="55">
        <f>C20*25%</f>
        <v>23418.89</v>
      </c>
      <c r="L43" s="17">
        <v>25</v>
      </c>
      <c r="M43" s="17">
        <f t="shared" si="10"/>
        <v>50</v>
      </c>
      <c r="N43" s="55">
        <f>C20*25%</f>
        <v>23418.89</v>
      </c>
      <c r="O43" s="17">
        <v>25</v>
      </c>
      <c r="P43" s="17">
        <f t="shared" si="11"/>
        <v>75</v>
      </c>
      <c r="Q43" s="55">
        <f>C20*25%</f>
        <v>23418.89</v>
      </c>
      <c r="R43" s="17">
        <v>25</v>
      </c>
      <c r="S43" s="17">
        <f t="shared" si="12"/>
        <v>100</v>
      </c>
    </row>
    <row r="44" spans="1:19" ht="11.25">
      <c r="A44" s="49" t="s">
        <v>303</v>
      </c>
      <c r="B44" s="119" t="str">
        <f t="shared" si="7"/>
        <v>VIDROS</v>
      </c>
      <c r="C44" s="119"/>
      <c r="D44" s="119"/>
      <c r="E44" s="52"/>
      <c r="F44" s="51"/>
      <c r="G44" s="17">
        <f t="shared" si="8"/>
        <v>0</v>
      </c>
      <c r="H44" s="17"/>
      <c r="I44" s="17"/>
      <c r="J44" s="17">
        <f t="shared" si="9"/>
        <v>0</v>
      </c>
      <c r="K44" s="55"/>
      <c r="L44" s="17"/>
      <c r="M44" s="17">
        <f t="shared" si="10"/>
        <v>0</v>
      </c>
      <c r="N44" s="55">
        <f>C21*60%</f>
        <v>9047.6</v>
      </c>
      <c r="O44" s="17">
        <v>60</v>
      </c>
      <c r="P44" s="17">
        <f t="shared" si="11"/>
        <v>60</v>
      </c>
      <c r="Q44" s="55">
        <f>C21*40%</f>
        <v>6031.73</v>
      </c>
      <c r="R44" s="17">
        <v>40</v>
      </c>
      <c r="S44" s="17">
        <f t="shared" si="12"/>
        <v>100</v>
      </c>
    </row>
    <row r="45" spans="1:19" ht="11.25">
      <c r="A45" s="49" t="s">
        <v>308</v>
      </c>
      <c r="B45" s="119" t="str">
        <f t="shared" si="7"/>
        <v>PINTURA</v>
      </c>
      <c r="C45" s="119"/>
      <c r="D45" s="119"/>
      <c r="E45" s="52">
        <f>C22*20%</f>
        <v>27590.09</v>
      </c>
      <c r="F45" s="51">
        <v>20</v>
      </c>
      <c r="G45" s="17">
        <f t="shared" si="8"/>
        <v>20</v>
      </c>
      <c r="H45" s="17">
        <f>C22*20%</f>
        <v>27590.09</v>
      </c>
      <c r="I45" s="17">
        <v>20</v>
      </c>
      <c r="J45" s="17">
        <f t="shared" si="9"/>
        <v>40</v>
      </c>
      <c r="K45" s="55">
        <f>C22*20%</f>
        <v>27590.09</v>
      </c>
      <c r="L45" s="17">
        <v>20</v>
      </c>
      <c r="M45" s="17">
        <f t="shared" si="10"/>
        <v>60</v>
      </c>
      <c r="N45" s="55">
        <f>C22*20%</f>
        <v>27590.09</v>
      </c>
      <c r="O45" s="17">
        <v>20</v>
      </c>
      <c r="P45" s="17">
        <f t="shared" si="11"/>
        <v>80</v>
      </c>
      <c r="Q45" s="55">
        <f>C22*20%</f>
        <v>27590.09</v>
      </c>
      <c r="R45" s="17">
        <v>20</v>
      </c>
      <c r="S45" s="17">
        <f t="shared" si="12"/>
        <v>100</v>
      </c>
    </row>
    <row r="46" spans="1:19" ht="11.25">
      <c r="A46" s="49" t="s">
        <v>325</v>
      </c>
      <c r="B46" s="119" t="str">
        <f t="shared" si="7"/>
        <v>SERVIÇOS COMPLEMENTARES</v>
      </c>
      <c r="C46" s="119"/>
      <c r="D46" s="119"/>
      <c r="E46" s="59"/>
      <c r="F46" s="60"/>
      <c r="G46" s="17">
        <f t="shared" si="8"/>
        <v>0</v>
      </c>
      <c r="H46" s="17"/>
      <c r="I46" s="17"/>
      <c r="J46" s="17">
        <f t="shared" si="9"/>
        <v>0</v>
      </c>
      <c r="K46" s="17"/>
      <c r="L46" s="17"/>
      <c r="M46" s="17">
        <f t="shared" si="10"/>
        <v>0</v>
      </c>
      <c r="N46" s="55">
        <f>C23*20%</f>
        <v>4463.57</v>
      </c>
      <c r="O46" s="17">
        <v>20</v>
      </c>
      <c r="P46" s="17">
        <f t="shared" si="11"/>
        <v>20</v>
      </c>
      <c r="Q46" s="55">
        <f>C23*80%</f>
        <v>17854.29</v>
      </c>
      <c r="R46" s="17">
        <v>80</v>
      </c>
      <c r="S46" s="17">
        <f t="shared" si="12"/>
        <v>100</v>
      </c>
    </row>
    <row r="47" spans="1:19" ht="12.75" customHeight="1">
      <c r="A47" s="49"/>
      <c r="B47" s="103" t="str">
        <f>A24</f>
        <v>TOTAL DA OBRA</v>
      </c>
      <c r="C47" s="103"/>
      <c r="D47" s="103"/>
      <c r="E47" s="117">
        <f>E48/C24</f>
        <v>0.1506</v>
      </c>
      <c r="F47" s="117"/>
      <c r="G47" s="57">
        <f>E47+V24</f>
        <v>0.4285</v>
      </c>
      <c r="H47" s="109">
        <f>H48/C24</f>
        <v>0.187</v>
      </c>
      <c r="I47" s="110"/>
      <c r="J47" s="23">
        <f>H47+G47</f>
        <v>0.6155</v>
      </c>
      <c r="K47" s="109">
        <f>K48/C24</f>
        <v>0.1274</v>
      </c>
      <c r="L47" s="110"/>
      <c r="M47" s="23">
        <f>K47+J47</f>
        <v>0.7429</v>
      </c>
      <c r="N47" s="109">
        <f>N48/C24</f>
        <v>0.1181</v>
      </c>
      <c r="O47" s="110"/>
      <c r="P47" s="23">
        <f>N47+M47</f>
        <v>0.861</v>
      </c>
      <c r="Q47" s="109">
        <f>Q48/C24</f>
        <v>0.1389</v>
      </c>
      <c r="R47" s="110"/>
      <c r="S47" s="23">
        <v>1</v>
      </c>
    </row>
    <row r="48" spans="1:21" ht="12.75" customHeight="1">
      <c r="A48" s="49"/>
      <c r="B48" s="103" t="str">
        <f>A25</f>
        <v>TOTAL MENSAL</v>
      </c>
      <c r="C48" s="103"/>
      <c r="D48" s="103"/>
      <c r="E48" s="118">
        <f>SUM(E32:E46)</f>
        <v>125616.75</v>
      </c>
      <c r="F48" s="118"/>
      <c r="G48" s="58">
        <f>V25+E48</f>
        <v>357340.68</v>
      </c>
      <c r="H48" s="107">
        <f>SUM(H32:H46)</f>
        <v>155954.68</v>
      </c>
      <c r="I48" s="108"/>
      <c r="J48" s="15">
        <f>G48+H48</f>
        <v>513295.36</v>
      </c>
      <c r="K48" s="107">
        <f>SUM(K32:K46)</f>
        <v>106242.97</v>
      </c>
      <c r="L48" s="108"/>
      <c r="M48" s="15">
        <f>J48+K48</f>
        <v>619538.33</v>
      </c>
      <c r="N48" s="107">
        <f>SUM(N32:N46)</f>
        <v>98455.49</v>
      </c>
      <c r="O48" s="108"/>
      <c r="P48" s="15">
        <f>M48+N48</f>
        <v>717993.82</v>
      </c>
      <c r="Q48" s="107">
        <f>SUM(Q32:Q46)</f>
        <v>115851.05</v>
      </c>
      <c r="R48" s="108"/>
      <c r="S48" s="15">
        <v>833844.82</v>
      </c>
      <c r="U48" s="53"/>
    </row>
    <row r="49" spans="1:11" ht="11.25">
      <c r="A49" s="8"/>
      <c r="C49" s="8"/>
      <c r="D49" s="8"/>
      <c r="E49" s="8"/>
      <c r="F49" s="8"/>
      <c r="G49" s="8"/>
      <c r="H49" s="8"/>
      <c r="I49" s="28"/>
      <c r="J49" s="28"/>
      <c r="K49" s="28"/>
    </row>
    <row r="50" spans="1:11" ht="11.25">
      <c r="A50" s="8"/>
      <c r="C50" s="8"/>
      <c r="D50" s="8"/>
      <c r="E50" s="8"/>
      <c r="F50" s="8"/>
      <c r="G50" s="8"/>
      <c r="H50" s="8"/>
      <c r="I50" s="28"/>
      <c r="J50" s="28"/>
      <c r="K50" s="28"/>
    </row>
    <row r="51" spans="1:11" ht="15">
      <c r="A51" s="8"/>
      <c r="B51" s="2" t="s">
        <v>389</v>
      </c>
      <c r="C51" s="8"/>
      <c r="D51" s="8"/>
      <c r="E51" s="8"/>
      <c r="F51" s="8"/>
      <c r="G51" s="8"/>
      <c r="H51" s="8"/>
      <c r="I51" s="28"/>
      <c r="J51" s="28"/>
      <c r="K51" s="28"/>
    </row>
    <row r="52" spans="7:8" ht="12.75">
      <c r="G52" s="1" t="s">
        <v>372</v>
      </c>
      <c r="H52" s="1"/>
    </row>
    <row r="53" spans="6:14" ht="15">
      <c r="F53" s="31"/>
      <c r="G53" s="48" t="s">
        <v>369</v>
      </c>
      <c r="H53" s="48"/>
      <c r="I53" s="31"/>
      <c r="J53" s="31"/>
      <c r="K53" s="31"/>
      <c r="L53" s="8"/>
      <c r="M53" s="8"/>
      <c r="N53" s="8"/>
    </row>
    <row r="54" spans="6:11" ht="15">
      <c r="F54" s="31"/>
      <c r="G54" s="48" t="s">
        <v>375</v>
      </c>
      <c r="H54" s="48"/>
      <c r="I54" s="31"/>
      <c r="J54" s="31"/>
      <c r="K54" s="31"/>
    </row>
    <row r="55" spans="7:8" ht="15">
      <c r="G55" s="48" t="s">
        <v>370</v>
      </c>
      <c r="H55" s="48"/>
    </row>
    <row r="56" spans="7:8" ht="15">
      <c r="G56" s="48" t="s">
        <v>371</v>
      </c>
      <c r="H56" s="48"/>
    </row>
    <row r="57" ht="28.5" customHeight="1"/>
    <row r="58" spans="1:14" ht="11.25">
      <c r="A58" s="31"/>
      <c r="B58" s="12"/>
      <c r="C58" s="31"/>
      <c r="D58" s="31"/>
      <c r="E58" s="31"/>
      <c r="L58" s="31"/>
      <c r="M58" s="31"/>
      <c r="N58" s="31"/>
    </row>
    <row r="59" spans="1:14" ht="11.25">
      <c r="A59" s="31"/>
      <c r="B59" s="12"/>
      <c r="C59" s="31"/>
      <c r="D59" s="31"/>
      <c r="E59" s="31"/>
      <c r="L59" s="31"/>
      <c r="M59" s="31"/>
      <c r="N59" s="31"/>
    </row>
    <row r="60" spans="1:14" ht="11.25">
      <c r="A60" s="8"/>
      <c r="L60" s="28"/>
      <c r="M60" s="28"/>
      <c r="N60" s="28"/>
    </row>
    <row r="61" ht="11.25">
      <c r="A61" s="8"/>
    </row>
    <row r="62" spans="1:11" ht="11.25">
      <c r="A62" s="8"/>
      <c r="C62" s="8"/>
      <c r="D62" s="8"/>
      <c r="E62" s="8"/>
      <c r="F62" s="8"/>
      <c r="G62" s="8"/>
      <c r="H62" s="8"/>
      <c r="I62" s="28"/>
      <c r="J62" s="28"/>
      <c r="K62" s="28"/>
    </row>
    <row r="63" spans="1:11" ht="11.25">
      <c r="A63" s="8"/>
      <c r="C63" s="8"/>
      <c r="D63" s="8"/>
      <c r="E63" s="8"/>
      <c r="F63" s="8"/>
      <c r="G63" s="8"/>
      <c r="H63" s="8"/>
      <c r="I63" s="28"/>
      <c r="J63" s="28"/>
      <c r="K63" s="28"/>
    </row>
    <row r="64" spans="1:11" ht="11.25">
      <c r="A64" s="8"/>
      <c r="C64" s="8"/>
      <c r="D64" s="8"/>
      <c r="E64" s="8"/>
      <c r="F64" s="8"/>
      <c r="G64" s="8"/>
      <c r="H64" s="8"/>
      <c r="I64" s="28"/>
      <c r="J64" s="28"/>
      <c r="K64" s="28"/>
    </row>
    <row r="65" spans="1:11" ht="11.25">
      <c r="A65" s="8"/>
      <c r="C65" s="8"/>
      <c r="D65" s="8"/>
      <c r="E65" s="8"/>
      <c r="F65" s="8"/>
      <c r="G65" s="8"/>
      <c r="H65" s="8"/>
      <c r="I65" s="28"/>
      <c r="J65" s="28"/>
      <c r="K65" s="28"/>
    </row>
    <row r="66" spans="1:11" ht="11.25">
      <c r="A66" s="8"/>
      <c r="C66" s="8"/>
      <c r="D66" s="8"/>
      <c r="E66" s="8"/>
      <c r="F66" s="8"/>
      <c r="G66" s="8"/>
      <c r="H66" s="8"/>
      <c r="I66" s="28"/>
      <c r="J66" s="28"/>
      <c r="K66" s="28"/>
    </row>
    <row r="67" spans="1:11" ht="11.25">
      <c r="A67" s="8"/>
      <c r="C67" s="8"/>
      <c r="D67" s="8"/>
      <c r="E67" s="8"/>
      <c r="F67" s="8"/>
      <c r="G67" s="8"/>
      <c r="H67" s="8"/>
      <c r="I67" s="28"/>
      <c r="J67" s="28"/>
      <c r="K67" s="28"/>
    </row>
    <row r="68" spans="1:11" ht="11.25">
      <c r="A68" s="8"/>
      <c r="C68" s="8"/>
      <c r="D68" s="8"/>
      <c r="E68" s="8"/>
      <c r="F68" s="8"/>
      <c r="G68" s="8"/>
      <c r="H68" s="8"/>
      <c r="I68" s="28"/>
      <c r="J68" s="28"/>
      <c r="K68" s="28"/>
    </row>
    <row r="69" spans="1:11" ht="11.25">
      <c r="A69" s="8"/>
      <c r="C69" s="8"/>
      <c r="I69" s="30"/>
      <c r="J69" s="30"/>
      <c r="K69" s="30"/>
    </row>
    <row r="70" spans="1:14" ht="11.25">
      <c r="A70" s="8"/>
      <c r="L70" s="28"/>
      <c r="M70" s="28"/>
      <c r="N70" s="28"/>
    </row>
    <row r="71" spans="1:14" ht="11.25">
      <c r="A71" s="8"/>
      <c r="L71" s="30"/>
      <c r="M71" s="30"/>
      <c r="N71" s="30"/>
    </row>
    <row r="72" spans="1:8" ht="11.25">
      <c r="A72" s="8"/>
      <c r="C72" s="8"/>
      <c r="D72" s="8"/>
      <c r="E72" s="8"/>
      <c r="F72" s="8"/>
      <c r="G72" s="8"/>
      <c r="H72" s="8"/>
    </row>
    <row r="73" spans="1:11" ht="11.25">
      <c r="A73" s="8"/>
      <c r="C73" s="8"/>
      <c r="D73" s="8"/>
      <c r="E73" s="8"/>
      <c r="F73" s="8"/>
      <c r="G73" s="8"/>
      <c r="H73" s="8"/>
      <c r="I73" s="28"/>
      <c r="J73" s="28"/>
      <c r="K73" s="28"/>
    </row>
    <row r="74" spans="1:11" ht="11.25">
      <c r="A74" s="8"/>
      <c r="C74" s="8"/>
      <c r="D74" s="8"/>
      <c r="E74" s="8"/>
      <c r="F74" s="8"/>
      <c r="G74" s="8"/>
      <c r="H74" s="8"/>
      <c r="I74" s="28"/>
      <c r="J74" s="28"/>
      <c r="K74" s="28"/>
    </row>
    <row r="75" spans="1:11" ht="11.25">
      <c r="A75" s="8"/>
      <c r="C75" s="8"/>
      <c r="D75" s="8"/>
      <c r="E75" s="8"/>
      <c r="F75" s="8"/>
      <c r="G75" s="8"/>
      <c r="H75" s="8"/>
      <c r="I75" s="28"/>
      <c r="J75" s="28"/>
      <c r="K75" s="28"/>
    </row>
    <row r="76" spans="1:11" ht="11.25">
      <c r="A76" s="8"/>
      <c r="C76" s="8"/>
      <c r="D76" s="8"/>
      <c r="E76" s="8"/>
      <c r="F76" s="8"/>
      <c r="G76" s="8"/>
      <c r="H76" s="8"/>
      <c r="I76" s="28"/>
      <c r="J76" s="28"/>
      <c r="K76" s="28"/>
    </row>
    <row r="77" spans="1:11" ht="11.25">
      <c r="A77" s="8"/>
      <c r="C77" s="8"/>
      <c r="D77" s="8"/>
      <c r="E77" s="8"/>
      <c r="F77" s="8"/>
      <c r="G77" s="8"/>
      <c r="H77" s="8"/>
      <c r="I77" s="28"/>
      <c r="J77" s="28"/>
      <c r="K77" s="28"/>
    </row>
    <row r="78" spans="1:11" ht="11.25">
      <c r="A78" s="8"/>
      <c r="C78" s="8"/>
      <c r="D78" s="8"/>
      <c r="E78" s="8"/>
      <c r="F78" s="8"/>
      <c r="G78" s="8"/>
      <c r="H78" s="8"/>
      <c r="I78" s="28"/>
      <c r="J78" s="28"/>
      <c r="K78" s="28"/>
    </row>
    <row r="79" spans="1:11" ht="11.25">
      <c r="A79" s="8"/>
      <c r="C79" s="8"/>
      <c r="D79" s="8"/>
      <c r="E79" s="8"/>
      <c r="F79" s="8"/>
      <c r="G79" s="8"/>
      <c r="H79" s="8"/>
      <c r="I79" s="28"/>
      <c r="J79" s="28"/>
      <c r="K79" s="28"/>
    </row>
    <row r="80" spans="1:11" ht="11.25">
      <c r="A80" s="8"/>
      <c r="C80" s="8"/>
      <c r="D80" s="8"/>
      <c r="E80" s="8"/>
      <c r="F80" s="8"/>
      <c r="G80" s="8"/>
      <c r="H80" s="8"/>
      <c r="I80" s="28"/>
      <c r="J80" s="28"/>
      <c r="K80" s="28"/>
    </row>
    <row r="81" spans="1:11" ht="11.25">
      <c r="A81" s="8"/>
      <c r="C81" s="8"/>
      <c r="D81" s="8"/>
      <c r="E81" s="8"/>
      <c r="F81" s="8"/>
      <c r="G81" s="8"/>
      <c r="H81" s="8"/>
      <c r="I81" s="28"/>
      <c r="J81" s="28"/>
      <c r="K81" s="28"/>
    </row>
    <row r="82" spans="1:11" ht="11.25">
      <c r="A82" s="8"/>
      <c r="C82" s="8"/>
      <c r="D82" s="8"/>
      <c r="E82" s="8"/>
      <c r="F82" s="8"/>
      <c r="G82" s="8"/>
      <c r="H82" s="8"/>
      <c r="I82" s="28"/>
      <c r="J82" s="28"/>
      <c r="K82" s="28"/>
    </row>
    <row r="83" spans="1:11" ht="11.25">
      <c r="A83" s="8"/>
      <c r="C83" s="8"/>
      <c r="D83" s="8"/>
      <c r="E83" s="8"/>
      <c r="F83" s="8"/>
      <c r="G83" s="8"/>
      <c r="H83" s="8"/>
      <c r="I83" s="28"/>
      <c r="J83" s="28"/>
      <c r="K83" s="28"/>
    </row>
    <row r="84" spans="1:11" ht="11.25">
      <c r="A84" s="8"/>
      <c r="C84" s="8"/>
      <c r="D84" s="8"/>
      <c r="E84" s="8"/>
      <c r="F84" s="8"/>
      <c r="G84" s="8"/>
      <c r="H84" s="8"/>
      <c r="I84" s="28"/>
      <c r="J84" s="28"/>
      <c r="K84" s="28"/>
    </row>
    <row r="85" spans="1:11" ht="11.25">
      <c r="A85" s="8"/>
      <c r="C85" s="8"/>
      <c r="D85" s="8"/>
      <c r="E85" s="8"/>
      <c r="F85" s="8"/>
      <c r="G85" s="8"/>
      <c r="H85" s="8"/>
      <c r="I85" s="28"/>
      <c r="J85" s="28"/>
      <c r="K85" s="28"/>
    </row>
    <row r="86" spans="1:11" ht="11.25">
      <c r="A86" s="8"/>
      <c r="C86" s="8"/>
      <c r="D86" s="8"/>
      <c r="E86" s="8"/>
      <c r="F86" s="8"/>
      <c r="G86" s="8"/>
      <c r="H86" s="8"/>
      <c r="I86" s="28"/>
      <c r="J86" s="28"/>
      <c r="K86" s="28"/>
    </row>
    <row r="87" spans="1:11" ht="11.25">
      <c r="A87" s="8"/>
      <c r="C87" s="8"/>
      <c r="D87" s="8"/>
      <c r="E87" s="8"/>
      <c r="F87" s="8"/>
      <c r="G87" s="8"/>
      <c r="H87" s="8"/>
      <c r="I87" s="28"/>
      <c r="J87" s="28"/>
      <c r="K87" s="28"/>
    </row>
    <row r="88" spans="1:11" ht="11.25">
      <c r="A88" s="8"/>
      <c r="C88" s="8"/>
      <c r="D88" s="8"/>
      <c r="E88" s="8"/>
      <c r="F88" s="8"/>
      <c r="G88" s="8"/>
      <c r="H88" s="8"/>
      <c r="I88" s="28"/>
      <c r="J88" s="28"/>
      <c r="K88" s="28"/>
    </row>
    <row r="89" spans="1:11" ht="11.25">
      <c r="A89" s="8"/>
      <c r="C89" s="8"/>
      <c r="D89" s="8"/>
      <c r="E89" s="8"/>
      <c r="F89" s="8"/>
      <c r="G89" s="8"/>
      <c r="H89" s="8"/>
      <c r="I89" s="28"/>
      <c r="J89" s="28"/>
      <c r="K89" s="28"/>
    </row>
    <row r="90" spans="1:11" ht="11.25">
      <c r="A90" s="8"/>
      <c r="C90" s="8"/>
      <c r="D90" s="8"/>
      <c r="E90" s="8"/>
      <c r="F90" s="8"/>
      <c r="G90" s="8"/>
      <c r="H90" s="8"/>
      <c r="I90" s="28"/>
      <c r="J90" s="28"/>
      <c r="K90" s="28"/>
    </row>
    <row r="91" spans="1:11" ht="11.25">
      <c r="A91" s="8"/>
      <c r="C91" s="8"/>
      <c r="D91" s="8"/>
      <c r="E91" s="8"/>
      <c r="F91" s="8"/>
      <c r="G91" s="8"/>
      <c r="H91" s="8"/>
      <c r="I91" s="28"/>
      <c r="J91" s="28"/>
      <c r="K91" s="28"/>
    </row>
    <row r="92" spans="1:11" ht="11.25">
      <c r="A92" s="8"/>
      <c r="C92" s="8"/>
      <c r="D92" s="8"/>
      <c r="E92" s="8"/>
      <c r="F92" s="8"/>
      <c r="G92" s="8"/>
      <c r="H92" s="8"/>
      <c r="I92" s="28"/>
      <c r="J92" s="28"/>
      <c r="K92" s="28"/>
    </row>
    <row r="93" spans="1:11" ht="11.25">
      <c r="A93" s="8"/>
      <c r="C93" s="8"/>
      <c r="D93" s="8"/>
      <c r="E93" s="8"/>
      <c r="F93" s="8"/>
      <c r="G93" s="8"/>
      <c r="H93" s="8"/>
      <c r="I93" s="28"/>
      <c r="J93" s="28"/>
      <c r="K93" s="28"/>
    </row>
    <row r="94" spans="1:11" ht="11.25">
      <c r="A94" s="8"/>
      <c r="C94" s="8"/>
      <c r="D94" s="8"/>
      <c r="E94" s="8"/>
      <c r="F94" s="8"/>
      <c r="G94" s="8"/>
      <c r="H94" s="8"/>
      <c r="I94" s="28"/>
      <c r="J94" s="28"/>
      <c r="K94" s="28"/>
    </row>
    <row r="95" spans="1:11" ht="11.25">
      <c r="A95" s="8"/>
      <c r="C95" s="8"/>
      <c r="D95" s="8"/>
      <c r="E95" s="8"/>
      <c r="F95" s="8"/>
      <c r="G95" s="8"/>
      <c r="H95" s="8"/>
      <c r="I95" s="28"/>
      <c r="J95" s="28"/>
      <c r="K95" s="28"/>
    </row>
    <row r="96" spans="1:11" ht="11.25">
      <c r="A96" s="8"/>
      <c r="C96" s="8"/>
      <c r="D96" s="8"/>
      <c r="E96" s="8"/>
      <c r="F96" s="8"/>
      <c r="G96" s="8"/>
      <c r="H96" s="8"/>
      <c r="I96" s="28"/>
      <c r="J96" s="28"/>
      <c r="K96" s="28"/>
    </row>
    <row r="97" spans="1:11" ht="11.25">
      <c r="A97" s="8"/>
      <c r="C97" s="8"/>
      <c r="D97" s="8"/>
      <c r="E97" s="8"/>
      <c r="F97" s="8"/>
      <c r="G97" s="8"/>
      <c r="H97" s="8"/>
      <c r="I97" s="28"/>
      <c r="J97" s="28"/>
      <c r="K97" s="28"/>
    </row>
    <row r="98" spans="1:11" ht="11.25">
      <c r="A98" s="8"/>
      <c r="C98" s="8"/>
      <c r="D98" s="8"/>
      <c r="E98" s="8"/>
      <c r="F98" s="8"/>
      <c r="G98" s="8"/>
      <c r="H98" s="8"/>
      <c r="I98" s="28"/>
      <c r="J98" s="28"/>
      <c r="K98" s="28"/>
    </row>
    <row r="99" spans="1:11" ht="11.25">
      <c r="A99" s="8"/>
      <c r="C99" s="8"/>
      <c r="D99" s="8"/>
      <c r="E99" s="8"/>
      <c r="F99" s="8"/>
      <c r="G99" s="8"/>
      <c r="H99" s="8"/>
      <c r="I99" s="28"/>
      <c r="J99" s="28"/>
      <c r="K99" s="28"/>
    </row>
    <row r="100" spans="1:11" ht="11.25">
      <c r="A100" s="8"/>
      <c r="C100" s="8"/>
      <c r="D100" s="8"/>
      <c r="E100" s="8"/>
      <c r="F100" s="8"/>
      <c r="G100" s="8"/>
      <c r="H100" s="8"/>
      <c r="I100" s="28"/>
      <c r="J100" s="28"/>
      <c r="K100" s="28"/>
    </row>
    <row r="101" spans="1:11" ht="11.25">
      <c r="A101" s="8"/>
      <c r="C101" s="8"/>
      <c r="D101" s="8"/>
      <c r="E101" s="8"/>
      <c r="F101" s="8"/>
      <c r="G101" s="8"/>
      <c r="H101" s="8"/>
      <c r="I101" s="28"/>
      <c r="J101" s="28"/>
      <c r="K101" s="28"/>
    </row>
    <row r="102" spans="1:11" ht="11.25">
      <c r="A102" s="8"/>
      <c r="C102" s="8"/>
      <c r="D102" s="8"/>
      <c r="E102" s="8"/>
      <c r="F102" s="8"/>
      <c r="G102" s="8"/>
      <c r="H102" s="8"/>
      <c r="I102" s="28"/>
      <c r="J102" s="28"/>
      <c r="K102" s="28"/>
    </row>
    <row r="103" spans="1:11" ht="11.25">
      <c r="A103" s="8"/>
      <c r="C103" s="8"/>
      <c r="D103" s="8"/>
      <c r="E103" s="8"/>
      <c r="F103" s="8"/>
      <c r="G103" s="8"/>
      <c r="H103" s="8"/>
      <c r="I103" s="28"/>
      <c r="J103" s="28"/>
      <c r="K103" s="28"/>
    </row>
    <row r="104" spans="1:3" ht="11.25">
      <c r="A104" s="8"/>
      <c r="C104" s="8"/>
    </row>
    <row r="105" spans="1:14" ht="11.25">
      <c r="A105" s="8"/>
      <c r="C105" s="8"/>
      <c r="I105" s="28"/>
      <c r="J105" s="28"/>
      <c r="K105" s="28"/>
      <c r="L105" s="28"/>
      <c r="M105" s="28"/>
      <c r="N105" s="28"/>
    </row>
    <row r="106" spans="1:11" ht="11.25">
      <c r="A106" s="8"/>
      <c r="C106" s="8"/>
      <c r="I106" s="28"/>
      <c r="J106" s="28"/>
      <c r="K106" s="28"/>
    </row>
    <row r="107" spans="1:11" ht="11.25">
      <c r="A107" s="8"/>
      <c r="C107" s="8"/>
      <c r="D107" s="8"/>
      <c r="E107" s="8"/>
      <c r="F107" s="32"/>
      <c r="G107" s="32"/>
      <c r="H107" s="32"/>
      <c r="I107" s="28"/>
      <c r="J107" s="28"/>
      <c r="K107" s="28"/>
    </row>
    <row r="108" spans="1:11" ht="11.25">
      <c r="A108" s="8"/>
      <c r="C108" s="8"/>
      <c r="D108" s="8"/>
      <c r="E108" s="8"/>
      <c r="F108" s="8"/>
      <c r="G108" s="8"/>
      <c r="H108" s="8"/>
      <c r="I108" s="28"/>
      <c r="J108" s="28"/>
      <c r="K108" s="28"/>
    </row>
    <row r="110" spans="12:14" ht="11.25">
      <c r="L110" s="8"/>
      <c r="M110" s="8"/>
      <c r="N110" s="8"/>
    </row>
    <row r="115" spans="1:14" ht="11.25">
      <c r="A115" s="31"/>
      <c r="B115" s="1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1.25">
      <c r="A116" s="31"/>
      <c r="B116" s="1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1.25">
      <c r="A117" s="8"/>
      <c r="C117" s="8"/>
      <c r="D117" s="8"/>
      <c r="E117" s="8"/>
      <c r="F117" s="8"/>
      <c r="G117" s="8"/>
      <c r="H117" s="8"/>
      <c r="I117" s="28"/>
      <c r="J117" s="28"/>
      <c r="K117" s="28"/>
      <c r="L117" s="31"/>
      <c r="M117" s="31"/>
      <c r="N117" s="31"/>
    </row>
    <row r="118" spans="1:14" ht="11.25">
      <c r="A118" s="8"/>
      <c r="C118" s="8"/>
      <c r="D118" s="8"/>
      <c r="E118" s="8"/>
      <c r="F118" s="8"/>
      <c r="G118" s="8"/>
      <c r="H118" s="8"/>
      <c r="I118" s="28"/>
      <c r="J118" s="28"/>
      <c r="K118" s="28"/>
      <c r="L118" s="31"/>
      <c r="M118" s="31"/>
      <c r="N118" s="31"/>
    </row>
    <row r="119" spans="1:11" ht="11.25">
      <c r="A119" s="8"/>
      <c r="C119" s="8"/>
      <c r="D119" s="8"/>
      <c r="E119" s="8"/>
      <c r="F119" s="8"/>
      <c r="G119" s="8"/>
      <c r="H119" s="8"/>
      <c r="I119" s="28"/>
      <c r="J119" s="28"/>
      <c r="K119" s="28"/>
    </row>
    <row r="120" spans="1:11" ht="11.25">
      <c r="A120" s="8"/>
      <c r="C120" s="8"/>
      <c r="D120" s="8"/>
      <c r="E120" s="8"/>
      <c r="F120" s="8"/>
      <c r="G120" s="8"/>
      <c r="H120" s="8"/>
      <c r="I120" s="28"/>
      <c r="J120" s="28"/>
      <c r="K120" s="28"/>
    </row>
    <row r="121" spans="1:11" ht="11.25">
      <c r="A121" s="8"/>
      <c r="C121" s="8"/>
      <c r="D121" s="8"/>
      <c r="E121" s="8"/>
      <c r="F121" s="8"/>
      <c r="G121" s="8"/>
      <c r="H121" s="8"/>
      <c r="I121" s="28"/>
      <c r="J121" s="28"/>
      <c r="K121" s="28"/>
    </row>
    <row r="122" spans="1:11" ht="11.25">
      <c r="A122" s="8"/>
      <c r="C122" s="8"/>
      <c r="D122" s="8"/>
      <c r="E122" s="8"/>
      <c r="F122" s="8"/>
      <c r="G122" s="8"/>
      <c r="H122" s="8"/>
      <c r="I122" s="28"/>
      <c r="J122" s="28"/>
      <c r="K122" s="28"/>
    </row>
    <row r="123" spans="1:11" ht="11.25">
      <c r="A123" s="8"/>
      <c r="C123" s="8"/>
      <c r="D123" s="8"/>
      <c r="E123" s="8"/>
      <c r="F123" s="8"/>
      <c r="G123" s="8"/>
      <c r="H123" s="8"/>
      <c r="I123" s="28"/>
      <c r="J123" s="28"/>
      <c r="K123" s="28"/>
    </row>
    <row r="124" spans="1:11" ht="11.25">
      <c r="A124" s="8"/>
      <c r="C124" s="8"/>
      <c r="D124" s="8"/>
      <c r="E124" s="8"/>
      <c r="F124" s="8"/>
      <c r="G124" s="8"/>
      <c r="H124" s="8"/>
      <c r="I124" s="28"/>
      <c r="J124" s="28"/>
      <c r="K124" s="28"/>
    </row>
    <row r="125" spans="1:14" ht="11.25">
      <c r="A125" s="8"/>
      <c r="C125" s="8"/>
      <c r="D125" s="8"/>
      <c r="E125" s="8"/>
      <c r="F125" s="8"/>
      <c r="G125" s="8"/>
      <c r="H125" s="8"/>
      <c r="I125" s="28"/>
      <c r="J125" s="28"/>
      <c r="K125" s="28"/>
      <c r="L125" s="28"/>
      <c r="M125" s="28"/>
      <c r="N125" s="28"/>
    </row>
    <row r="126" spans="1:11" ht="11.25">
      <c r="A126" s="8"/>
      <c r="C126" s="8"/>
      <c r="D126" s="8"/>
      <c r="E126" s="8"/>
      <c r="F126" s="8"/>
      <c r="G126" s="8"/>
      <c r="H126" s="8"/>
      <c r="I126" s="28"/>
      <c r="J126" s="28"/>
      <c r="K126" s="28"/>
    </row>
    <row r="127" spans="1:11" ht="11.25">
      <c r="A127" s="8"/>
      <c r="C127" s="8"/>
      <c r="D127" s="8"/>
      <c r="E127" s="8"/>
      <c r="F127" s="8"/>
      <c r="G127" s="8"/>
      <c r="H127" s="8"/>
      <c r="I127" s="28"/>
      <c r="J127" s="28"/>
      <c r="K127" s="28"/>
    </row>
    <row r="128" spans="1:11" ht="11.25">
      <c r="A128" s="8"/>
      <c r="C128" s="8"/>
      <c r="D128" s="8"/>
      <c r="E128" s="8"/>
      <c r="F128" s="8"/>
      <c r="G128" s="8"/>
      <c r="H128" s="8"/>
      <c r="I128" s="28"/>
      <c r="J128" s="28"/>
      <c r="K128" s="28"/>
    </row>
    <row r="129" spans="1:11" ht="11.25">
      <c r="A129" s="8"/>
      <c r="C129" s="8"/>
      <c r="D129" s="8"/>
      <c r="E129" s="8"/>
      <c r="F129" s="8"/>
      <c r="G129" s="8"/>
      <c r="H129" s="8"/>
      <c r="I129" s="28"/>
      <c r="J129" s="28"/>
      <c r="K129" s="28"/>
    </row>
    <row r="130" spans="1:11" ht="11.25">
      <c r="A130" s="8"/>
      <c r="C130" s="8"/>
      <c r="D130" s="8"/>
      <c r="E130" s="8"/>
      <c r="F130" s="8"/>
      <c r="G130" s="8"/>
      <c r="H130" s="8"/>
      <c r="I130" s="28"/>
      <c r="J130" s="28"/>
      <c r="K130" s="28"/>
    </row>
    <row r="131" spans="1:11" ht="11.25">
      <c r="A131" s="8"/>
      <c r="C131" s="8"/>
      <c r="D131" s="8"/>
      <c r="E131" s="8"/>
      <c r="F131" s="8"/>
      <c r="G131" s="8"/>
      <c r="H131" s="8"/>
      <c r="I131" s="28"/>
      <c r="J131" s="28"/>
      <c r="K131" s="28"/>
    </row>
    <row r="132" spans="1:11" ht="11.25">
      <c r="A132" s="8"/>
      <c r="C132" s="8"/>
      <c r="D132" s="8"/>
      <c r="E132" s="8"/>
      <c r="F132" s="8"/>
      <c r="G132" s="8"/>
      <c r="H132" s="8"/>
      <c r="I132" s="28"/>
      <c r="J132" s="28"/>
      <c r="K132" s="28"/>
    </row>
    <row r="133" spans="1:11" ht="11.25">
      <c r="A133" s="8"/>
      <c r="C133" s="8"/>
      <c r="D133" s="8"/>
      <c r="E133" s="8"/>
      <c r="F133" s="8"/>
      <c r="G133" s="8"/>
      <c r="H133" s="8"/>
      <c r="I133" s="28"/>
      <c r="J133" s="28"/>
      <c r="K133" s="28"/>
    </row>
    <row r="134" spans="1:11" ht="11.25">
      <c r="A134" s="8"/>
      <c r="C134" s="8"/>
      <c r="D134" s="8"/>
      <c r="E134" s="8"/>
      <c r="F134" s="8"/>
      <c r="G134" s="8"/>
      <c r="H134" s="8"/>
      <c r="I134" s="28"/>
      <c r="J134" s="28"/>
      <c r="K134" s="28"/>
    </row>
    <row r="135" spans="1:11" ht="11.25">
      <c r="A135" s="8"/>
      <c r="C135" s="8"/>
      <c r="I135" s="30"/>
      <c r="J135" s="30"/>
      <c r="K135" s="30"/>
    </row>
    <row r="136" spans="1:14" ht="11.25">
      <c r="A136" s="8"/>
      <c r="C136" s="8"/>
      <c r="L136" s="30"/>
      <c r="M136" s="30"/>
      <c r="N136" s="30"/>
    </row>
    <row r="137" spans="1:3" ht="11.25">
      <c r="A137" s="8"/>
      <c r="C137" s="8"/>
    </row>
    <row r="138" spans="1:11" ht="11.25">
      <c r="A138" s="8"/>
      <c r="C138" s="8"/>
      <c r="I138" s="28"/>
      <c r="J138" s="28"/>
      <c r="K138" s="28"/>
    </row>
    <row r="139" spans="1:11" ht="11.25">
      <c r="A139" s="8"/>
      <c r="C139" s="8"/>
      <c r="I139" s="28"/>
      <c r="J139" s="28"/>
      <c r="K139" s="28"/>
    </row>
    <row r="140" spans="1:11" ht="11.25">
      <c r="A140" s="8"/>
      <c r="C140" s="8"/>
      <c r="D140" s="33"/>
      <c r="E140" s="33"/>
      <c r="I140" s="28"/>
      <c r="J140" s="28"/>
      <c r="K140" s="28"/>
    </row>
    <row r="141" spans="1:11" ht="11.25">
      <c r="A141" s="8"/>
      <c r="C141" s="8"/>
      <c r="D141" s="33"/>
      <c r="E141" s="33"/>
      <c r="I141" s="28"/>
      <c r="J141" s="28"/>
      <c r="K141" s="28"/>
    </row>
    <row r="142" spans="1:11" ht="11.25">
      <c r="A142" s="8"/>
      <c r="C142" s="8"/>
      <c r="I142" s="28"/>
      <c r="J142" s="28"/>
      <c r="K142" s="28"/>
    </row>
    <row r="143" spans="1:11" ht="11.25">
      <c r="A143" s="8"/>
      <c r="C143" s="8"/>
      <c r="I143" s="28"/>
      <c r="J143" s="28"/>
      <c r="K143" s="28"/>
    </row>
    <row r="144" spans="1:11" ht="11.25">
      <c r="A144" s="8"/>
      <c r="C144" s="8"/>
      <c r="I144" s="28"/>
      <c r="J144" s="28"/>
      <c r="K144" s="28"/>
    </row>
    <row r="145" spans="1:3" ht="11.25">
      <c r="A145" s="8"/>
      <c r="C145" s="8"/>
    </row>
    <row r="146" spans="1:14" ht="11.25">
      <c r="A146" s="8"/>
      <c r="C146" s="8"/>
      <c r="L146" s="30"/>
      <c r="M146" s="30"/>
      <c r="N146" s="30"/>
    </row>
    <row r="147" spans="1:3" ht="11.25">
      <c r="A147" s="8"/>
      <c r="C147" s="8"/>
    </row>
    <row r="148" spans="1:11" ht="11.25">
      <c r="A148" s="8"/>
      <c r="C148" s="8"/>
      <c r="D148" s="8"/>
      <c r="E148" s="8"/>
      <c r="F148" s="8"/>
      <c r="G148" s="8"/>
      <c r="H148" s="8"/>
      <c r="I148" s="28"/>
      <c r="J148" s="28"/>
      <c r="K148" s="28"/>
    </row>
    <row r="149" spans="1:11" ht="11.25">
      <c r="A149" s="8"/>
      <c r="C149" s="8"/>
      <c r="D149" s="8"/>
      <c r="E149" s="8"/>
      <c r="F149" s="8"/>
      <c r="G149" s="8"/>
      <c r="H149" s="8"/>
      <c r="I149" s="28"/>
      <c r="J149" s="28"/>
      <c r="K149" s="28"/>
    </row>
    <row r="150" spans="1:11" ht="11.25">
      <c r="A150" s="8"/>
      <c r="C150" s="8"/>
      <c r="D150" s="8"/>
      <c r="E150" s="8"/>
      <c r="F150" s="8"/>
      <c r="G150" s="8"/>
      <c r="H150" s="8"/>
      <c r="I150" s="28"/>
      <c r="J150" s="28"/>
      <c r="K150" s="28"/>
    </row>
    <row r="151" spans="1:11" ht="11.25">
      <c r="A151" s="8"/>
      <c r="C151" s="8"/>
      <c r="D151" s="8"/>
      <c r="E151" s="8"/>
      <c r="F151" s="8"/>
      <c r="G151" s="8"/>
      <c r="H151" s="8"/>
      <c r="I151" s="28"/>
      <c r="J151" s="28"/>
      <c r="K151" s="28"/>
    </row>
    <row r="152" spans="1:11" ht="11.25">
      <c r="A152" s="8"/>
      <c r="C152" s="8"/>
      <c r="D152" s="8"/>
      <c r="E152" s="8"/>
      <c r="F152" s="8"/>
      <c r="G152" s="8"/>
      <c r="H152" s="8"/>
      <c r="I152" s="28"/>
      <c r="J152" s="28"/>
      <c r="K152" s="28"/>
    </row>
    <row r="153" spans="1:11" ht="11.25">
      <c r="A153" s="8"/>
      <c r="C153" s="8"/>
      <c r="D153" s="8"/>
      <c r="E153" s="8"/>
      <c r="F153" s="8"/>
      <c r="G153" s="8"/>
      <c r="H153" s="8"/>
      <c r="I153" s="28"/>
      <c r="J153" s="28"/>
      <c r="K153" s="28"/>
    </row>
    <row r="154" spans="1:11" ht="11.25">
      <c r="A154" s="8"/>
      <c r="C154" s="8"/>
      <c r="D154" s="8"/>
      <c r="E154" s="8"/>
      <c r="F154" s="8"/>
      <c r="G154" s="8"/>
      <c r="H154" s="8"/>
      <c r="I154" s="28"/>
      <c r="J154" s="28"/>
      <c r="K154" s="28"/>
    </row>
    <row r="155" spans="1:3" ht="11.25">
      <c r="A155" s="8"/>
      <c r="C155" s="8"/>
    </row>
    <row r="156" spans="1:14" ht="11.25">
      <c r="A156" s="8"/>
      <c r="C156" s="8"/>
      <c r="L156" s="30"/>
      <c r="M156" s="30"/>
      <c r="N156" s="30"/>
    </row>
    <row r="157" spans="1:3" ht="11.25">
      <c r="A157" s="8"/>
      <c r="C157" s="8"/>
    </row>
    <row r="158" spans="1:11" ht="11.25">
      <c r="A158" s="8"/>
      <c r="C158" s="8"/>
      <c r="D158" s="8"/>
      <c r="E158" s="8"/>
      <c r="F158" s="8"/>
      <c r="G158" s="8"/>
      <c r="H158" s="8"/>
      <c r="I158" s="28"/>
      <c r="J158" s="28"/>
      <c r="K158" s="28"/>
    </row>
    <row r="159" spans="1:11" ht="11.25">
      <c r="A159" s="8"/>
      <c r="C159" s="8"/>
      <c r="D159" s="8"/>
      <c r="E159" s="8"/>
      <c r="F159" s="8"/>
      <c r="G159" s="8"/>
      <c r="H159" s="8"/>
      <c r="I159" s="28"/>
      <c r="J159" s="28"/>
      <c r="K159" s="28"/>
    </row>
    <row r="160" spans="1:14" ht="11.25">
      <c r="A160" s="8"/>
      <c r="L160" s="30"/>
      <c r="M160" s="30"/>
      <c r="N160" s="30"/>
    </row>
    <row r="161" spans="1:14" ht="11.25">
      <c r="A161" s="8"/>
      <c r="L161" s="33"/>
      <c r="M161" s="33"/>
      <c r="N161" s="33"/>
    </row>
    <row r="162" spans="1:11" ht="11.25">
      <c r="A162" s="8"/>
      <c r="C162" s="8"/>
      <c r="I162" s="28"/>
      <c r="J162" s="28"/>
      <c r="K162" s="28"/>
    </row>
    <row r="163" spans="1:11" ht="11.25">
      <c r="A163" s="8"/>
      <c r="C163" s="8"/>
      <c r="D163" s="29"/>
      <c r="E163" s="29"/>
      <c r="F163" s="8"/>
      <c r="G163" s="8"/>
      <c r="H163" s="8"/>
      <c r="I163" s="28"/>
      <c r="J163" s="28"/>
      <c r="K163" s="28"/>
    </row>
    <row r="164" spans="1:11" ht="11.25">
      <c r="A164" s="8"/>
      <c r="C164" s="8"/>
      <c r="D164" s="8"/>
      <c r="E164" s="8"/>
      <c r="F164" s="8"/>
      <c r="G164" s="8"/>
      <c r="H164" s="8"/>
      <c r="I164" s="28"/>
      <c r="J164" s="28"/>
      <c r="K164" s="28"/>
    </row>
    <row r="166" spans="12:14" ht="11.25">
      <c r="L166" s="8"/>
      <c r="M166" s="8"/>
      <c r="N166" s="8"/>
    </row>
    <row r="171" spans="1:14" ht="11.25">
      <c r="A171" s="31"/>
      <c r="B171" s="1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1.25">
      <c r="A172" s="31"/>
      <c r="B172" s="1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1.25">
      <c r="A173" s="8"/>
      <c r="C173" s="8"/>
      <c r="D173" s="8"/>
      <c r="E173" s="8"/>
      <c r="F173" s="8"/>
      <c r="G173" s="8"/>
      <c r="H173" s="8"/>
      <c r="I173" s="28"/>
      <c r="J173" s="28"/>
      <c r="K173" s="28"/>
      <c r="L173" s="30"/>
      <c r="M173" s="30"/>
      <c r="N173" s="30"/>
    </row>
    <row r="174" spans="1:14" ht="11.25">
      <c r="A174" s="8"/>
      <c r="C174" s="8"/>
      <c r="D174" s="8"/>
      <c r="E174" s="8"/>
      <c r="F174" s="8"/>
      <c r="G174" s="8"/>
      <c r="H174" s="8"/>
      <c r="I174" s="28"/>
      <c r="J174" s="28"/>
      <c r="K174" s="28"/>
      <c r="L174" s="30"/>
      <c r="M174" s="30"/>
      <c r="N174" s="30"/>
    </row>
    <row r="175" spans="1:11" ht="11.25">
      <c r="A175" s="8"/>
      <c r="C175" s="8"/>
      <c r="D175" s="8"/>
      <c r="E175" s="8"/>
      <c r="F175" s="8"/>
      <c r="G175" s="8"/>
      <c r="H175" s="8"/>
      <c r="I175" s="28"/>
      <c r="J175" s="28"/>
      <c r="K175" s="28"/>
    </row>
    <row r="176" spans="1:11" ht="11.25">
      <c r="A176" s="8"/>
      <c r="C176" s="8"/>
      <c r="I176" s="28"/>
      <c r="J176" s="28"/>
      <c r="K176" s="28"/>
    </row>
    <row r="177" spans="1:14" ht="11.25">
      <c r="A177" s="8"/>
      <c r="C177" s="8"/>
      <c r="I177" s="28"/>
      <c r="J177" s="28"/>
      <c r="K177" s="28"/>
      <c r="L177" s="28"/>
      <c r="M177" s="28"/>
      <c r="N177" s="28"/>
    </row>
    <row r="178" spans="1:11" ht="11.25">
      <c r="A178" s="8"/>
      <c r="C178" s="8"/>
      <c r="I178" s="28"/>
      <c r="J178" s="28"/>
      <c r="K178" s="28"/>
    </row>
    <row r="179" spans="1:11" ht="11.25">
      <c r="A179" s="8"/>
      <c r="C179" s="8"/>
      <c r="D179" s="8"/>
      <c r="E179" s="8"/>
      <c r="F179" s="8"/>
      <c r="G179" s="8"/>
      <c r="H179" s="8"/>
      <c r="I179" s="28"/>
      <c r="J179" s="28"/>
      <c r="K179" s="28"/>
    </row>
    <row r="180" spans="1:11" ht="11.25">
      <c r="A180" s="8"/>
      <c r="C180" s="8"/>
      <c r="D180" s="8"/>
      <c r="E180" s="8"/>
      <c r="F180" s="8"/>
      <c r="G180" s="8"/>
      <c r="H180" s="8"/>
      <c r="I180" s="28"/>
      <c r="J180" s="28"/>
      <c r="K180" s="28"/>
    </row>
    <row r="181" spans="1:11" ht="11.25">
      <c r="A181" s="8"/>
      <c r="C181" s="8"/>
      <c r="D181" s="8"/>
      <c r="E181" s="8"/>
      <c r="F181" s="8"/>
      <c r="G181" s="8"/>
      <c r="H181" s="8"/>
      <c r="I181" s="28"/>
      <c r="J181" s="28"/>
      <c r="K181" s="28"/>
    </row>
    <row r="182" spans="1:11" ht="11.25">
      <c r="A182" s="8"/>
      <c r="C182" s="8"/>
      <c r="D182" s="8"/>
      <c r="E182" s="8"/>
      <c r="F182" s="8"/>
      <c r="G182" s="8"/>
      <c r="H182" s="8"/>
      <c r="I182" s="28"/>
      <c r="J182" s="28"/>
      <c r="K182" s="28"/>
    </row>
    <row r="183" spans="1:11" ht="11.25">
      <c r="A183" s="8"/>
      <c r="C183" s="8"/>
      <c r="D183" s="8"/>
      <c r="E183" s="8"/>
      <c r="F183" s="8"/>
      <c r="G183" s="8"/>
      <c r="H183" s="8"/>
      <c r="I183" s="28"/>
      <c r="J183" s="28"/>
      <c r="K183" s="28"/>
    </row>
    <row r="184" spans="1:11" ht="11.25">
      <c r="A184" s="8"/>
      <c r="C184" s="8"/>
      <c r="D184" s="8"/>
      <c r="E184" s="8"/>
      <c r="F184" s="8"/>
      <c r="G184" s="8"/>
      <c r="H184" s="8"/>
      <c r="I184" s="28"/>
      <c r="J184" s="28"/>
      <c r="K184" s="28"/>
    </row>
    <row r="185" spans="1:14" ht="11.25">
      <c r="A185" s="8"/>
      <c r="C185" s="8"/>
      <c r="D185" s="8"/>
      <c r="E185" s="8"/>
      <c r="F185" s="8"/>
      <c r="G185" s="8"/>
      <c r="H185" s="8"/>
      <c r="I185" s="28"/>
      <c r="J185" s="28"/>
      <c r="K185" s="28"/>
      <c r="L185" s="30"/>
      <c r="M185" s="30"/>
      <c r="N185" s="30"/>
    </row>
    <row r="186" spans="1:11" ht="11.25">
      <c r="A186" s="8"/>
      <c r="C186" s="8"/>
      <c r="D186" s="8"/>
      <c r="E186" s="8"/>
      <c r="F186" s="8"/>
      <c r="G186" s="8"/>
      <c r="H186" s="8"/>
      <c r="I186" s="28"/>
      <c r="J186" s="28"/>
      <c r="K186" s="28"/>
    </row>
    <row r="187" spans="1:11" ht="11.25">
      <c r="A187" s="8"/>
      <c r="C187" s="8"/>
      <c r="D187" s="8"/>
      <c r="E187" s="8"/>
      <c r="F187" s="8"/>
      <c r="G187" s="8"/>
      <c r="H187" s="8"/>
      <c r="I187" s="28"/>
      <c r="J187" s="28"/>
      <c r="K187" s="28"/>
    </row>
    <row r="188" spans="1:3" ht="11.25">
      <c r="A188" s="8"/>
      <c r="C188" s="8"/>
    </row>
    <row r="189" spans="1:11" ht="11.25">
      <c r="A189" s="8"/>
      <c r="C189" s="8"/>
      <c r="I189" s="28"/>
      <c r="J189" s="28"/>
      <c r="K189" s="28"/>
    </row>
    <row r="190" spans="1:11" ht="11.25">
      <c r="A190" s="8"/>
      <c r="C190" s="8"/>
      <c r="I190" s="28"/>
      <c r="J190" s="28"/>
      <c r="K190" s="28"/>
    </row>
    <row r="191" spans="1:11" ht="11.25">
      <c r="A191" s="8"/>
      <c r="C191" s="8"/>
      <c r="I191" s="28"/>
      <c r="J191" s="28"/>
      <c r="K191" s="28"/>
    </row>
    <row r="192" spans="1:11" ht="11.25">
      <c r="A192" s="8"/>
      <c r="C192" s="8"/>
      <c r="I192" s="28"/>
      <c r="J192" s="28"/>
      <c r="K192" s="28"/>
    </row>
    <row r="193" spans="1:11" ht="11.25">
      <c r="A193" s="8"/>
      <c r="C193" s="8"/>
      <c r="I193" s="28"/>
      <c r="J193" s="28"/>
      <c r="K193" s="28"/>
    </row>
    <row r="194" spans="1:11" ht="11.25">
      <c r="A194" s="8"/>
      <c r="C194" s="8"/>
      <c r="I194" s="28"/>
      <c r="J194" s="28"/>
      <c r="K194" s="28"/>
    </row>
    <row r="195" spans="1:11" ht="11.25">
      <c r="A195" s="8"/>
      <c r="C195" s="8"/>
      <c r="I195" s="28"/>
      <c r="J195" s="28"/>
      <c r="K195" s="28"/>
    </row>
    <row r="196" spans="1:11" ht="11.25">
      <c r="A196" s="8"/>
      <c r="C196" s="8"/>
      <c r="I196" s="28"/>
      <c r="J196" s="28"/>
      <c r="K196" s="28"/>
    </row>
    <row r="197" spans="1:11" ht="11.25">
      <c r="A197" s="8"/>
      <c r="I197" s="30"/>
      <c r="J197" s="30"/>
      <c r="K197" s="30"/>
    </row>
    <row r="198" spans="12:14" ht="11.25">
      <c r="L198" s="28"/>
      <c r="M198" s="28"/>
      <c r="N198" s="28"/>
    </row>
    <row r="199" ht="11.25">
      <c r="A199" s="8"/>
    </row>
    <row r="200" spans="9:11" ht="11.25">
      <c r="I200" s="28"/>
      <c r="J200" s="28"/>
      <c r="K200" s="28"/>
    </row>
    <row r="201" spans="1:11" ht="11.25">
      <c r="A201" s="8"/>
      <c r="C201" s="8"/>
      <c r="I201" s="28"/>
      <c r="J201" s="28"/>
      <c r="K201" s="28"/>
    </row>
    <row r="202" spans="1:11" ht="11.25">
      <c r="A202" s="8"/>
      <c r="C202" s="8"/>
      <c r="I202" s="28"/>
      <c r="J202" s="28"/>
      <c r="K202" s="28"/>
    </row>
    <row r="203" spans="1:11" ht="11.25">
      <c r="A203" s="8"/>
      <c r="C203" s="8"/>
      <c r="I203" s="28"/>
      <c r="J203" s="28"/>
      <c r="K203" s="28"/>
    </row>
    <row r="204" spans="1:11" ht="11.25">
      <c r="A204" s="8"/>
      <c r="C204" s="8"/>
      <c r="I204" s="28"/>
      <c r="J204" s="28"/>
      <c r="K204" s="28"/>
    </row>
    <row r="205" spans="1:11" ht="11.25">
      <c r="A205" s="8"/>
      <c r="I205" s="30"/>
      <c r="J205" s="30"/>
      <c r="K205" s="30"/>
    </row>
    <row r="206" spans="12:14" ht="11.25">
      <c r="L206" s="30"/>
      <c r="M206" s="30"/>
      <c r="N206" s="30"/>
    </row>
    <row r="207" ht="11.25">
      <c r="A207" s="8"/>
    </row>
    <row r="208" spans="1:11" ht="11.25">
      <c r="A208" s="8"/>
      <c r="C208" s="8"/>
      <c r="I208" s="28"/>
      <c r="J208" s="28"/>
      <c r="K208" s="28"/>
    </row>
    <row r="209" spans="1:11" ht="11.25">
      <c r="A209" s="8"/>
      <c r="C209" s="8"/>
      <c r="I209" s="28"/>
      <c r="J209" s="28"/>
      <c r="K209" s="28"/>
    </row>
    <row r="210" spans="1:11" ht="11.25">
      <c r="A210" s="8"/>
      <c r="C210" s="8"/>
      <c r="I210" s="28"/>
      <c r="J210" s="28"/>
      <c r="K210" s="28"/>
    </row>
    <row r="211" spans="1:11" ht="11.25">
      <c r="A211" s="8"/>
      <c r="C211" s="8"/>
      <c r="I211" s="28"/>
      <c r="J211" s="28"/>
      <c r="K211" s="28"/>
    </row>
    <row r="212" spans="1:11" ht="11.25">
      <c r="A212" s="8"/>
      <c r="C212" s="8"/>
      <c r="I212" s="28"/>
      <c r="J212" s="28"/>
      <c r="K212" s="28"/>
    </row>
    <row r="213" spans="1:11" ht="11.25">
      <c r="A213" s="8"/>
      <c r="C213" s="8"/>
      <c r="I213" s="28"/>
      <c r="J213" s="28"/>
      <c r="K213" s="28"/>
    </row>
    <row r="214" spans="1:11" ht="11.25">
      <c r="A214" s="8"/>
      <c r="C214" s="8"/>
      <c r="I214" s="28"/>
      <c r="J214" s="28"/>
      <c r="K214" s="28"/>
    </row>
    <row r="215" spans="1:11" ht="11.25">
      <c r="A215" s="8"/>
      <c r="C215" s="8"/>
      <c r="I215" s="28"/>
      <c r="J215" s="28"/>
      <c r="K215" s="28"/>
    </row>
    <row r="216" spans="1:11" ht="11.25">
      <c r="A216" s="8"/>
      <c r="C216" s="8"/>
      <c r="I216" s="28"/>
      <c r="J216" s="28"/>
      <c r="K216" s="28"/>
    </row>
    <row r="217" spans="1:11" ht="11.25">
      <c r="A217" s="8"/>
      <c r="I217" s="30"/>
      <c r="J217" s="30"/>
      <c r="K217" s="30"/>
    </row>
    <row r="218" spans="12:14" ht="11.25">
      <c r="L218" s="28"/>
      <c r="M218" s="28"/>
      <c r="N218" s="28"/>
    </row>
    <row r="219" ht="11.25">
      <c r="A219" s="8"/>
    </row>
    <row r="220" spans="9:11" ht="11.25">
      <c r="I220" s="28"/>
      <c r="J220" s="28"/>
      <c r="K220" s="28"/>
    </row>
    <row r="221" spans="9:11" ht="11.25">
      <c r="I221" s="28"/>
      <c r="J221" s="28"/>
      <c r="K221" s="28"/>
    </row>
    <row r="222" spans="9:11" ht="11.25">
      <c r="I222" s="28"/>
      <c r="J222" s="28"/>
      <c r="K222" s="28"/>
    </row>
    <row r="223" spans="9:11" ht="11.25">
      <c r="I223" s="28"/>
      <c r="J223" s="28"/>
      <c r="K223" s="28"/>
    </row>
    <row r="224" spans="9:11" ht="11.25">
      <c r="I224" s="28"/>
      <c r="J224" s="28"/>
      <c r="K224" s="28"/>
    </row>
    <row r="225" spans="1:14" ht="11.25">
      <c r="A225" s="8"/>
      <c r="I225" s="30"/>
      <c r="J225" s="30"/>
      <c r="K225" s="30"/>
      <c r="L225" s="28"/>
      <c r="M225" s="28"/>
      <c r="N225" s="28"/>
    </row>
    <row r="227" spans="12:17" ht="11.25">
      <c r="L227" s="30"/>
      <c r="M227" s="30"/>
      <c r="N227" s="30"/>
      <c r="O227" s="28"/>
      <c r="P227" s="28"/>
      <c r="Q227" s="28"/>
    </row>
    <row r="231" spans="15:17" ht="11.25">
      <c r="O231" s="30"/>
      <c r="P231" s="30"/>
      <c r="Q231" s="30"/>
    </row>
  </sheetData>
  <sheetProtection selectLockedCells="1" selectUnlockedCells="1"/>
  <mergeCells count="72">
    <mergeCell ref="Y33:AB33"/>
    <mergeCell ref="Y29:AB29"/>
    <mergeCell ref="Y30:AB30"/>
    <mergeCell ref="AC29:AF29"/>
    <mergeCell ref="AC30:AF30"/>
    <mergeCell ref="AC31:AF31"/>
    <mergeCell ref="Y31:AB31"/>
    <mergeCell ref="A25:B25"/>
    <mergeCell ref="L30:M30"/>
    <mergeCell ref="E24:F24"/>
    <mergeCell ref="Y32:AB32"/>
    <mergeCell ref="Q25:R25"/>
    <mergeCell ref="H25:I25"/>
    <mergeCell ref="B4:V4"/>
    <mergeCell ref="A30:A31"/>
    <mergeCell ref="B2:V2"/>
    <mergeCell ref="B3:V3"/>
    <mergeCell ref="B5:V5"/>
    <mergeCell ref="H7:J7"/>
    <mergeCell ref="A6:V6"/>
    <mergeCell ref="A24:B24"/>
    <mergeCell ref="H24:I24"/>
    <mergeCell ref="Q24:R24"/>
    <mergeCell ref="Q7:S7"/>
    <mergeCell ref="A7:A8"/>
    <mergeCell ref="B7:B8"/>
    <mergeCell ref="C7:C8"/>
    <mergeCell ref="B30:D31"/>
    <mergeCell ref="E25:F25"/>
    <mergeCell ref="E7:G7"/>
    <mergeCell ref="B40:D40"/>
    <mergeCell ref="B47:D47"/>
    <mergeCell ref="B41:D41"/>
    <mergeCell ref="B42:D42"/>
    <mergeCell ref="B43:D43"/>
    <mergeCell ref="B44:D44"/>
    <mergeCell ref="A28:S28"/>
    <mergeCell ref="A29:S29"/>
    <mergeCell ref="B36:D36"/>
    <mergeCell ref="B37:D37"/>
    <mergeCell ref="B38:D38"/>
    <mergeCell ref="B39:D39"/>
    <mergeCell ref="B32:D32"/>
    <mergeCell ref="B33:D33"/>
    <mergeCell ref="B34:D34"/>
    <mergeCell ref="B35:D35"/>
    <mergeCell ref="K7:M7"/>
    <mergeCell ref="K24:L24"/>
    <mergeCell ref="K25:L25"/>
    <mergeCell ref="N7:P7"/>
    <mergeCell ref="N24:O24"/>
    <mergeCell ref="N25:O25"/>
    <mergeCell ref="T24:U24"/>
    <mergeCell ref="T25:U25"/>
    <mergeCell ref="T7:V7"/>
    <mergeCell ref="E30:G30"/>
    <mergeCell ref="E47:F47"/>
    <mergeCell ref="E48:F48"/>
    <mergeCell ref="H47:I47"/>
    <mergeCell ref="H48:I48"/>
    <mergeCell ref="H30:J30"/>
    <mergeCell ref="K47:L47"/>
    <mergeCell ref="B48:D48"/>
    <mergeCell ref="Q30:S30"/>
    <mergeCell ref="K48:L48"/>
    <mergeCell ref="N47:O47"/>
    <mergeCell ref="N48:O48"/>
    <mergeCell ref="N30:P30"/>
    <mergeCell ref="Q47:R47"/>
    <mergeCell ref="Q48:R48"/>
    <mergeCell ref="B45:D45"/>
    <mergeCell ref="B46:D4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30.7109375" style="0" customWidth="1"/>
    <col min="3" max="3" width="3.7109375" style="0" customWidth="1"/>
    <col min="4" max="5" width="8.7109375" style="0" customWidth="1"/>
    <col min="6" max="6" width="11.7109375" style="0" customWidth="1"/>
    <col min="7" max="7" width="13.7109375" style="0" customWidth="1"/>
  </cols>
  <sheetData>
    <row r="1" ht="12.75">
      <c r="G1" s="4"/>
    </row>
    <row r="8" spans="1:7" ht="12.75">
      <c r="A8" s="34"/>
      <c r="B8" s="3"/>
      <c r="C8" s="34"/>
      <c r="D8" s="34"/>
      <c r="E8" s="34"/>
      <c r="F8" s="34"/>
      <c r="G8" s="34"/>
    </row>
    <row r="10" spans="2:7" ht="12.75">
      <c r="B10" s="10"/>
      <c r="G10" s="35"/>
    </row>
    <row r="12" spans="1:7" ht="12.75">
      <c r="A12" s="8"/>
      <c r="B12" s="7"/>
      <c r="G12" s="6"/>
    </row>
    <row r="13" spans="1:2" ht="12.75">
      <c r="A13" s="7"/>
      <c r="B13" s="7"/>
    </row>
    <row r="14" spans="1:6" ht="12.75">
      <c r="A14" s="8"/>
      <c r="B14" s="7"/>
      <c r="C14" s="36"/>
      <c r="D14" s="36"/>
      <c r="E14" s="36"/>
      <c r="F14" s="37"/>
    </row>
    <row r="15" spans="1:6" ht="12.75">
      <c r="A15" s="36"/>
      <c r="B15" s="38"/>
      <c r="C15" s="36"/>
      <c r="D15" s="36"/>
      <c r="E15" s="36"/>
      <c r="F15" s="37"/>
    </row>
    <row r="16" spans="1:7" ht="12.75">
      <c r="A16" s="8"/>
      <c r="B16" s="7"/>
      <c r="C16" s="8"/>
      <c r="D16" s="8"/>
      <c r="E16" s="8"/>
      <c r="F16" s="28"/>
      <c r="G16" s="30"/>
    </row>
    <row r="17" spans="1:7" ht="12.75">
      <c r="A17" s="7"/>
      <c r="B17" s="7"/>
      <c r="C17" s="8"/>
      <c r="D17" s="8"/>
      <c r="E17" s="8"/>
      <c r="F17" s="28"/>
      <c r="G17" s="7"/>
    </row>
    <row r="18" spans="1:7" ht="12.75">
      <c r="A18" s="8"/>
      <c r="B18" s="7"/>
      <c r="C18" s="8"/>
      <c r="D18" s="8"/>
      <c r="E18" s="8"/>
      <c r="F18" s="28"/>
      <c r="G18" s="7"/>
    </row>
    <row r="19" spans="1:7" ht="12.75">
      <c r="A19" s="8"/>
      <c r="B19" s="7"/>
      <c r="C19" s="8"/>
      <c r="D19" s="8"/>
      <c r="E19" s="8"/>
      <c r="F19" s="28"/>
      <c r="G19" s="7"/>
    </row>
    <row r="20" spans="1:7" ht="12.75">
      <c r="A20" s="8"/>
      <c r="B20" s="7"/>
      <c r="C20" s="8"/>
      <c r="D20" s="32"/>
      <c r="E20" s="8"/>
      <c r="F20" s="30"/>
      <c r="G20" s="7"/>
    </row>
    <row r="21" spans="1:7" ht="12.75">
      <c r="A21" s="8"/>
      <c r="B21" s="7"/>
      <c r="C21" s="8"/>
      <c r="D21" s="8"/>
      <c r="E21" s="8"/>
      <c r="F21" s="30"/>
      <c r="G21" s="7"/>
    </row>
    <row r="22" spans="1:7" ht="12.75">
      <c r="A22" s="8"/>
      <c r="B22" s="7"/>
      <c r="C22" s="8"/>
      <c r="D22" s="8"/>
      <c r="E22" s="8"/>
      <c r="F22" s="30"/>
      <c r="G22" s="7"/>
    </row>
    <row r="23" spans="1:7" ht="12.75">
      <c r="A23" s="8"/>
      <c r="B23" s="7"/>
      <c r="C23" s="8"/>
      <c r="D23" s="8"/>
      <c r="E23" s="8"/>
      <c r="F23" s="30"/>
      <c r="G23" s="7"/>
    </row>
    <row r="24" spans="1:7" ht="12.75">
      <c r="A24" s="8"/>
      <c r="B24" s="7"/>
      <c r="C24" s="8"/>
      <c r="D24" s="8"/>
      <c r="E24" s="8"/>
      <c r="F24" s="30"/>
      <c r="G24" s="7"/>
    </row>
    <row r="25" spans="1:6" ht="12.75">
      <c r="A25" s="4"/>
      <c r="C25" s="4"/>
      <c r="F25" s="30"/>
    </row>
    <row r="26" spans="1:8" ht="12.75">
      <c r="A26" s="8"/>
      <c r="B26" s="7"/>
      <c r="C26" s="8"/>
      <c r="D26" s="7"/>
      <c r="E26" s="7"/>
      <c r="F26" s="7"/>
      <c r="G26" s="28"/>
      <c r="H26" s="5"/>
    </row>
    <row r="27" spans="1:7" ht="12.75">
      <c r="A27" s="8"/>
      <c r="B27" s="7"/>
      <c r="C27" s="8"/>
      <c r="D27" s="7"/>
      <c r="E27" s="7"/>
      <c r="F27" s="7"/>
      <c r="G27" s="7"/>
    </row>
    <row r="28" spans="1:7" ht="12.75">
      <c r="A28" s="8"/>
      <c r="B28" s="7"/>
      <c r="C28" s="8"/>
      <c r="D28" s="8"/>
      <c r="E28" s="8"/>
      <c r="F28" s="28"/>
      <c r="G28" s="7"/>
    </row>
    <row r="29" spans="1:7" ht="12.75">
      <c r="A29" s="8"/>
      <c r="B29" s="7"/>
      <c r="C29" s="8"/>
      <c r="D29" s="29"/>
      <c r="E29" s="8"/>
      <c r="F29" s="28"/>
      <c r="G29" s="7"/>
    </row>
    <row r="30" spans="1:7" ht="12.75">
      <c r="A30" s="8"/>
      <c r="B30" s="7"/>
      <c r="C30" s="8"/>
      <c r="D30" s="29"/>
      <c r="E30" s="8"/>
      <c r="F30" s="28"/>
      <c r="G30" s="7"/>
    </row>
    <row r="31" spans="1:7" ht="12.75">
      <c r="A31" s="8"/>
      <c r="B31" s="7"/>
      <c r="C31" s="8"/>
      <c r="D31" s="29"/>
      <c r="E31" s="8"/>
      <c r="F31" s="28"/>
      <c r="G31" s="7"/>
    </row>
    <row r="32" spans="2:6" ht="12.75">
      <c r="B32" s="38"/>
      <c r="C32" s="36"/>
      <c r="D32" s="39"/>
      <c r="E32" s="36"/>
      <c r="F32" s="6"/>
    </row>
    <row r="33" spans="1:7" ht="12.75">
      <c r="A33" s="8"/>
      <c r="B33" s="7"/>
      <c r="C33" s="7"/>
      <c r="D33" s="7"/>
      <c r="E33" s="7"/>
      <c r="F33" s="28"/>
      <c r="G33" s="28"/>
    </row>
    <row r="34" spans="1:7" ht="12.75">
      <c r="A34" s="7"/>
      <c r="B34" s="7"/>
      <c r="C34" s="7"/>
      <c r="D34" s="7"/>
      <c r="E34" s="7"/>
      <c r="F34" s="7"/>
      <c r="G34" s="28"/>
    </row>
    <row r="35" spans="1:7" ht="12.75">
      <c r="A35" s="8"/>
      <c r="B35" s="7"/>
      <c r="C35" s="8"/>
      <c r="D35" s="8"/>
      <c r="E35" s="8"/>
      <c r="F35" s="28"/>
      <c r="G35" s="7"/>
    </row>
    <row r="36" spans="1:7" ht="12.75">
      <c r="A36" s="8"/>
      <c r="B36" s="7"/>
      <c r="C36" s="8"/>
      <c r="D36" s="8"/>
      <c r="E36" s="8"/>
      <c r="F36" s="28"/>
      <c r="G36" s="7"/>
    </row>
    <row r="37" spans="1:7" ht="12.75">
      <c r="A37" s="8"/>
      <c r="B37" s="7"/>
      <c r="C37" s="8"/>
      <c r="D37" s="8"/>
      <c r="E37" s="8"/>
      <c r="F37" s="28"/>
      <c r="G37" s="7"/>
    </row>
    <row r="38" spans="1:7" ht="12.75">
      <c r="A38" s="8"/>
      <c r="B38" s="7"/>
      <c r="C38" s="8"/>
      <c r="D38" s="8"/>
      <c r="E38" s="8"/>
      <c r="F38" s="28"/>
      <c r="G38" s="7"/>
    </row>
    <row r="39" spans="1:7" ht="12.75">
      <c r="A39" s="8"/>
      <c r="B39" s="7"/>
      <c r="C39" s="8"/>
      <c r="D39" s="8"/>
      <c r="E39" s="8"/>
      <c r="F39" s="28"/>
      <c r="G39" s="7"/>
    </row>
    <row r="40" spans="1:7" ht="12.75">
      <c r="A40" s="8"/>
      <c r="B40" s="7"/>
      <c r="C40" s="8"/>
      <c r="D40" s="8"/>
      <c r="E40" s="8"/>
      <c r="F40" s="28"/>
      <c r="G40" s="7"/>
    </row>
    <row r="41" spans="1:7" ht="12.75">
      <c r="A41" s="8"/>
      <c r="B41" s="7"/>
      <c r="C41" s="8"/>
      <c r="D41" s="8"/>
      <c r="E41" s="8"/>
      <c r="F41" s="28"/>
      <c r="G41" s="30"/>
    </row>
    <row r="42" spans="1:7" ht="12.75">
      <c r="A42" s="8"/>
      <c r="B42" s="7"/>
      <c r="C42" s="8"/>
      <c r="D42" s="8"/>
      <c r="E42" s="8"/>
      <c r="F42" s="28"/>
      <c r="G42" s="7"/>
    </row>
    <row r="43" spans="1:6" ht="12.75">
      <c r="A43" s="36"/>
      <c r="B43" s="38"/>
      <c r="C43" s="36"/>
      <c r="D43" s="36"/>
      <c r="E43" s="36"/>
      <c r="F43" s="6"/>
    </row>
    <row r="44" spans="1:7" ht="12.75">
      <c r="A44" s="8"/>
      <c r="B44" s="7"/>
      <c r="C44" s="8"/>
      <c r="D44" s="8"/>
      <c r="E44" s="8"/>
      <c r="F44" s="28"/>
      <c r="G44" s="30"/>
    </row>
    <row r="45" spans="1:7" ht="12.75">
      <c r="A45" s="8"/>
      <c r="B45" s="7"/>
      <c r="C45" s="8"/>
      <c r="D45" s="8"/>
      <c r="E45" s="8"/>
      <c r="F45" s="28"/>
      <c r="G45" s="7"/>
    </row>
    <row r="46" spans="1:7" ht="12.75">
      <c r="A46" s="8"/>
      <c r="B46" s="7"/>
      <c r="C46" s="8"/>
      <c r="D46" s="8"/>
      <c r="E46" s="8"/>
      <c r="F46" s="28"/>
      <c r="G46" s="7"/>
    </row>
    <row r="47" spans="1:7" ht="12.75">
      <c r="A47" s="8"/>
      <c r="B47" s="7"/>
      <c r="C47" s="8"/>
      <c r="D47" s="8"/>
      <c r="E47" s="8"/>
      <c r="F47" s="28"/>
      <c r="G47" s="7"/>
    </row>
    <row r="48" spans="1:7" ht="12.75">
      <c r="A48" s="8"/>
      <c r="B48" s="7"/>
      <c r="C48" s="8"/>
      <c r="D48" s="8"/>
      <c r="E48" s="8"/>
      <c r="F48" s="28"/>
      <c r="G48" s="7"/>
    </row>
    <row r="49" spans="1:7" ht="12.75">
      <c r="A49" s="8"/>
      <c r="B49" s="7"/>
      <c r="C49" s="8"/>
      <c r="D49" s="8"/>
      <c r="E49" s="8"/>
      <c r="F49" s="28"/>
      <c r="G49" s="7"/>
    </row>
    <row r="50" spans="1:7" ht="12.75">
      <c r="A50" s="8"/>
      <c r="B50" s="7"/>
      <c r="C50" s="8"/>
      <c r="D50" s="8"/>
      <c r="E50" s="8"/>
      <c r="F50" s="28"/>
      <c r="G50" s="7"/>
    </row>
    <row r="51" spans="1:7" ht="12.75">
      <c r="A51" s="8"/>
      <c r="B51" s="7"/>
      <c r="C51" s="8"/>
      <c r="D51" s="8"/>
      <c r="E51" s="8"/>
      <c r="F51" s="28"/>
      <c r="G51" s="7"/>
    </row>
    <row r="52" spans="1:7" ht="12.75">
      <c r="A52" s="8"/>
      <c r="B52" s="40"/>
      <c r="C52" s="8"/>
      <c r="D52" s="8"/>
      <c r="E52" s="8"/>
      <c r="F52" s="28"/>
      <c r="G52" s="30"/>
    </row>
    <row r="53" spans="1:6" ht="12.75">
      <c r="A53" s="8"/>
      <c r="B53" s="40"/>
      <c r="C53" s="8"/>
      <c r="D53" s="8"/>
      <c r="E53" s="8"/>
      <c r="F53" s="28"/>
    </row>
    <row r="54" spans="1:7" ht="12.75">
      <c r="A54" s="8"/>
      <c r="B54" s="7"/>
      <c r="C54" s="8"/>
      <c r="D54" s="8"/>
      <c r="E54" s="8"/>
      <c r="F54" s="28"/>
      <c r="G54" s="7"/>
    </row>
    <row r="55" spans="1:7" ht="12.75">
      <c r="A55" s="8"/>
      <c r="B55" s="7"/>
      <c r="C55" s="8"/>
      <c r="D55" s="8"/>
      <c r="E55" s="8"/>
      <c r="F55" s="28"/>
      <c r="G55" s="7"/>
    </row>
    <row r="56" spans="1:6" ht="12.75">
      <c r="A56" s="41"/>
      <c r="B56" s="40"/>
      <c r="C56" s="41"/>
      <c r="D56" s="41"/>
      <c r="E56" s="41"/>
      <c r="F56" s="42"/>
    </row>
    <row r="57" spans="6:7" ht="12.75">
      <c r="F57" s="6"/>
      <c r="G57" s="4"/>
    </row>
    <row r="62" spans="1:7" ht="12.75">
      <c r="A62" s="34"/>
      <c r="B62" s="3"/>
      <c r="C62" s="34"/>
      <c r="D62" s="34"/>
      <c r="E62" s="34"/>
      <c r="F62" s="34"/>
      <c r="G62" s="34"/>
    </row>
    <row r="64" spans="1:7" ht="12.75">
      <c r="A64" s="8"/>
      <c r="B64" s="7"/>
      <c r="C64" s="7"/>
      <c r="D64" s="7"/>
      <c r="E64" s="7"/>
      <c r="F64" s="7"/>
      <c r="G64" s="42"/>
    </row>
    <row r="65" spans="1:6" ht="12.75">
      <c r="A65" s="7"/>
      <c r="B65" s="7"/>
      <c r="C65" s="7"/>
      <c r="D65" s="7"/>
      <c r="E65" s="7"/>
      <c r="F65" s="7"/>
    </row>
    <row r="66" spans="1:6" ht="12.75">
      <c r="A66" s="8"/>
      <c r="B66" s="7"/>
      <c r="C66" s="8"/>
      <c r="D66" s="8"/>
      <c r="E66" s="8"/>
      <c r="F66" s="28"/>
    </row>
    <row r="67" spans="1:7" ht="12.75">
      <c r="A67" s="8"/>
      <c r="B67" s="7"/>
      <c r="C67" s="8"/>
      <c r="D67" s="8"/>
      <c r="E67" s="8"/>
      <c r="F67" s="28"/>
      <c r="G67" s="34"/>
    </row>
    <row r="68" spans="1:7" ht="12.75">
      <c r="A68" s="8"/>
      <c r="B68" s="7"/>
      <c r="C68" s="8"/>
      <c r="D68" s="8"/>
      <c r="E68" s="8"/>
      <c r="F68" s="28"/>
      <c r="G68" s="5"/>
    </row>
    <row r="69" spans="1:6" ht="12.75">
      <c r="A69" s="8"/>
      <c r="B69" s="7"/>
      <c r="C69" s="8"/>
      <c r="D69" s="8"/>
      <c r="E69" s="8"/>
      <c r="F69" s="28"/>
    </row>
    <row r="70" spans="1:6" ht="12.75">
      <c r="A70" s="8"/>
      <c r="B70" s="7"/>
      <c r="C70" s="8"/>
      <c r="D70" s="8"/>
      <c r="E70" s="8"/>
      <c r="F70" s="28"/>
    </row>
    <row r="71" spans="1:6" ht="12.75">
      <c r="A71" s="8"/>
      <c r="B71" s="7"/>
      <c r="C71" s="8"/>
      <c r="D71" s="8"/>
      <c r="E71" s="8"/>
      <c r="F71" s="28"/>
    </row>
    <row r="72" spans="1:6" ht="12.75">
      <c r="A72" s="36"/>
      <c r="B72" s="38"/>
      <c r="C72" s="36"/>
      <c r="D72" s="36"/>
      <c r="E72" s="36"/>
      <c r="F72" s="30"/>
    </row>
    <row r="73" spans="1:7" ht="12.75">
      <c r="A73" s="8"/>
      <c r="B73" s="7"/>
      <c r="C73" s="36"/>
      <c r="D73" s="36"/>
      <c r="E73" s="36"/>
      <c r="F73" s="37"/>
      <c r="G73" s="30"/>
    </row>
    <row r="74" spans="1:6" ht="12.75">
      <c r="A74" s="36"/>
      <c r="B74" s="38"/>
      <c r="C74" s="36"/>
      <c r="D74" s="36"/>
      <c r="E74" s="36"/>
      <c r="F74" s="37"/>
    </row>
    <row r="75" spans="1:6" ht="12.75">
      <c r="A75" s="41"/>
      <c r="B75" s="40"/>
      <c r="C75" s="41"/>
      <c r="D75" s="41"/>
      <c r="E75" s="41"/>
      <c r="F75" s="42"/>
    </row>
    <row r="76" spans="1:6" ht="12.75">
      <c r="A76" s="41"/>
      <c r="B76" s="40"/>
      <c r="C76" s="41"/>
      <c r="D76" s="41"/>
      <c r="E76" s="41"/>
      <c r="F76" s="42"/>
    </row>
    <row r="77" spans="1:6" ht="12.75">
      <c r="A77" s="41"/>
      <c r="B77" s="40"/>
      <c r="C77" s="41"/>
      <c r="D77" s="41"/>
      <c r="E77" s="41"/>
      <c r="F77" s="42"/>
    </row>
    <row r="78" spans="1:6" ht="12.75">
      <c r="A78" s="41"/>
      <c r="B78" s="40"/>
      <c r="C78" s="41"/>
      <c r="D78" s="41"/>
      <c r="E78" s="41"/>
      <c r="F78" s="42"/>
    </row>
    <row r="79" spans="1:6" ht="12.75">
      <c r="A79" s="41"/>
      <c r="B79" s="40"/>
      <c r="C79" s="41"/>
      <c r="D79" s="41"/>
      <c r="E79" s="41"/>
      <c r="F79" s="42"/>
    </row>
    <row r="80" spans="1:6" ht="12.75">
      <c r="A80" s="41"/>
      <c r="B80" s="40"/>
      <c r="C80" s="41"/>
      <c r="D80" s="41"/>
      <c r="E80" s="41"/>
      <c r="F80" s="42"/>
    </row>
    <row r="81" spans="1:6" ht="12.75">
      <c r="A81" s="41"/>
      <c r="B81" s="40"/>
      <c r="C81" s="41"/>
      <c r="D81" s="41"/>
      <c r="E81" s="41"/>
      <c r="F81" s="42"/>
    </row>
    <row r="82" spans="1:6" ht="12.75">
      <c r="A82" s="41"/>
      <c r="B82" s="40"/>
      <c r="C82" s="41"/>
      <c r="D82" s="41"/>
      <c r="E82" s="41"/>
      <c r="F82" s="42"/>
    </row>
    <row r="83" spans="1:6" ht="12.75">
      <c r="A83" s="41"/>
      <c r="B83" s="40"/>
      <c r="C83" s="41"/>
      <c r="D83" s="41"/>
      <c r="E83" s="41"/>
      <c r="F83" s="42"/>
    </row>
    <row r="84" spans="1:6" ht="12.75">
      <c r="A84" s="41"/>
      <c r="B84" s="40"/>
      <c r="C84" s="41"/>
      <c r="D84" s="41"/>
      <c r="E84" s="41"/>
      <c r="F84" s="42"/>
    </row>
    <row r="85" spans="1:6" ht="12.75">
      <c r="A85" s="41"/>
      <c r="B85" s="40"/>
      <c r="C85" s="41"/>
      <c r="D85" s="41"/>
      <c r="E85" s="41"/>
      <c r="F85" s="42"/>
    </row>
    <row r="86" spans="1:6" ht="12.75">
      <c r="A86" s="41"/>
      <c r="B86" s="40"/>
      <c r="C86" s="41"/>
      <c r="D86" s="41"/>
      <c r="E86" s="41"/>
      <c r="F86" s="42"/>
    </row>
    <row r="87" spans="1:6" ht="12.75">
      <c r="A87" s="41"/>
      <c r="B87" s="40"/>
      <c r="C87" s="41"/>
      <c r="D87" s="41"/>
      <c r="E87" s="41"/>
      <c r="F87" s="42"/>
    </row>
    <row r="88" spans="1:6" ht="12.75">
      <c r="A88" s="41"/>
      <c r="B88" s="40"/>
      <c r="C88" s="41"/>
      <c r="D88" s="41"/>
      <c r="E88" s="41"/>
      <c r="F88" s="42"/>
    </row>
    <row r="89" spans="1:6" ht="12.75">
      <c r="A89" s="41"/>
      <c r="B89" s="40"/>
      <c r="C89" s="41"/>
      <c r="D89" s="41"/>
      <c r="E89" s="41"/>
      <c r="F89" s="42"/>
    </row>
    <row r="90" spans="1:6" ht="12.75">
      <c r="A90" s="41"/>
      <c r="B90" s="40"/>
      <c r="C90" s="41"/>
      <c r="D90" s="41"/>
      <c r="E90" s="41"/>
      <c r="F90" s="42"/>
    </row>
    <row r="91" spans="1:6" ht="12.75">
      <c r="A91" s="41"/>
      <c r="B91" s="40"/>
      <c r="C91" s="41"/>
      <c r="D91" s="41"/>
      <c r="E91" s="41"/>
      <c r="F91" s="42"/>
    </row>
    <row r="92" spans="1:6" ht="12.75">
      <c r="A92" s="41"/>
      <c r="B92" s="40"/>
      <c r="C92" s="41"/>
      <c r="D92" s="41"/>
      <c r="E92" s="41"/>
      <c r="F92" s="42"/>
    </row>
    <row r="93" spans="1:7" ht="12.75">
      <c r="A93" s="41"/>
      <c r="B93" s="40"/>
      <c r="C93" s="41"/>
      <c r="D93" s="41"/>
      <c r="E93" s="41"/>
      <c r="F93" s="42"/>
      <c r="G93" s="5"/>
    </row>
    <row r="94" spans="1:7" ht="12.75">
      <c r="A94" s="41"/>
      <c r="B94" s="40"/>
      <c r="C94" s="41"/>
      <c r="D94" s="41"/>
      <c r="E94" s="41"/>
      <c r="F94" s="42"/>
      <c r="G94" s="6"/>
    </row>
    <row r="95" spans="1:6" ht="12.75">
      <c r="A95" s="41"/>
      <c r="B95" s="40"/>
      <c r="C95" s="41"/>
      <c r="D95" s="41"/>
      <c r="E95" s="41"/>
      <c r="F95" s="42"/>
    </row>
    <row r="96" spans="1:6" ht="12.75">
      <c r="A96" s="41"/>
      <c r="B96" s="40"/>
      <c r="C96" s="41"/>
      <c r="D96" s="41"/>
      <c r="E96" s="41"/>
      <c r="F96" s="42"/>
    </row>
    <row r="97" spans="1:6" ht="12.75">
      <c r="A97" s="41"/>
      <c r="B97" s="40"/>
      <c r="C97" s="41"/>
      <c r="D97" s="41"/>
      <c r="E97" s="41"/>
      <c r="F97" s="42"/>
    </row>
    <row r="98" spans="1:6" ht="12.75">
      <c r="A98" s="8"/>
      <c r="B98" s="7"/>
      <c r="C98" s="8"/>
      <c r="D98" s="8"/>
      <c r="E98" s="8"/>
      <c r="F98" s="28"/>
    </row>
    <row r="99" spans="1:6" ht="12.75">
      <c r="A99" s="8"/>
      <c r="B99" s="7"/>
      <c r="C99" s="8"/>
      <c r="D99" s="8"/>
      <c r="E99" s="8"/>
      <c r="F99" s="28"/>
    </row>
    <row r="100" spans="1:6" ht="12.75">
      <c r="A100" s="8"/>
      <c r="B100" s="7"/>
      <c r="C100" s="8"/>
      <c r="D100" s="8"/>
      <c r="E100" s="8"/>
      <c r="F100" s="28"/>
    </row>
    <row r="101" spans="1:6" ht="12.75">
      <c r="A101" s="8"/>
      <c r="B101" s="7"/>
      <c r="C101" s="8"/>
      <c r="D101" s="8"/>
      <c r="E101" s="8"/>
      <c r="F101" s="28"/>
    </row>
    <row r="102" spans="1:6" ht="12.75">
      <c r="A102" s="8"/>
      <c r="B102" s="7"/>
      <c r="C102" s="8"/>
      <c r="D102" s="8"/>
      <c r="E102" s="32"/>
      <c r="F102" s="28"/>
    </row>
    <row r="103" spans="1:6" ht="12.75">
      <c r="A103" s="8"/>
      <c r="B103" s="7"/>
      <c r="C103" s="8"/>
      <c r="D103" s="8"/>
      <c r="E103" s="32"/>
      <c r="F103" s="28"/>
    </row>
    <row r="104" spans="1:6" ht="12.75">
      <c r="A104" s="8"/>
      <c r="B104" s="7"/>
      <c r="C104" s="8"/>
      <c r="D104" s="8"/>
      <c r="E104" s="8"/>
      <c r="F104" s="28"/>
    </row>
    <row r="105" spans="1:6" ht="12.75">
      <c r="A105" s="8"/>
      <c r="B105" s="7"/>
      <c r="C105" s="8"/>
      <c r="D105" s="8"/>
      <c r="E105" s="8"/>
      <c r="F105" s="28"/>
    </row>
    <row r="106" spans="1:6" ht="12.75">
      <c r="A106" s="8"/>
      <c r="B106" s="7"/>
      <c r="C106" s="8"/>
      <c r="D106" s="8"/>
      <c r="E106" s="8"/>
      <c r="F106" s="28"/>
    </row>
    <row r="107" spans="1:6" ht="12.75">
      <c r="A107" s="8"/>
      <c r="B107" s="7"/>
      <c r="C107" s="8"/>
      <c r="D107" s="8"/>
      <c r="E107" s="8"/>
      <c r="F107" s="28"/>
    </row>
    <row r="108" spans="1:6" ht="12.75">
      <c r="A108" s="41"/>
      <c r="B108" s="40"/>
      <c r="C108" s="41"/>
      <c r="D108" s="41"/>
      <c r="E108" s="41"/>
      <c r="F108" s="42"/>
    </row>
    <row r="109" spans="1:6" ht="12.75">
      <c r="A109" s="41"/>
      <c r="B109" s="40"/>
      <c r="C109" s="41"/>
      <c r="D109" s="41"/>
      <c r="E109" s="41"/>
      <c r="F109" s="42"/>
    </row>
    <row r="110" spans="1:6" ht="12.75">
      <c r="A110" s="41"/>
      <c r="B110" s="40"/>
      <c r="C110" s="41"/>
      <c r="D110" s="41"/>
      <c r="E110" s="41"/>
      <c r="F110" s="42"/>
    </row>
    <row r="111" spans="1:6" ht="12.75">
      <c r="A111" s="41"/>
      <c r="B111" s="40"/>
      <c r="C111" s="41"/>
      <c r="D111" s="41"/>
      <c r="E111" s="41"/>
      <c r="F111" s="42"/>
    </row>
    <row r="112" spans="1:6" ht="12.75">
      <c r="A112" s="41"/>
      <c r="B112" s="40"/>
      <c r="C112" s="41"/>
      <c r="D112" s="41"/>
      <c r="E112" s="41"/>
      <c r="F112" s="42"/>
    </row>
    <row r="113" spans="1:6" ht="12.75">
      <c r="A113" s="41"/>
      <c r="B113" s="40"/>
      <c r="C113" s="41"/>
      <c r="D113" s="41"/>
      <c r="E113" s="41"/>
      <c r="F113" s="42"/>
    </row>
    <row r="114" spans="6:7" ht="12.75">
      <c r="F114" s="6"/>
      <c r="G114" s="4"/>
    </row>
    <row r="119" spans="1:7" ht="12.75">
      <c r="A119" s="34"/>
      <c r="B119" s="3"/>
      <c r="C119" s="34"/>
      <c r="D119" s="34"/>
      <c r="E119" s="34"/>
      <c r="F119" s="34"/>
      <c r="G119" s="34"/>
    </row>
    <row r="120" spans="1:6" ht="12.75">
      <c r="A120" s="36"/>
      <c r="B120" s="38"/>
      <c r="C120" s="36"/>
      <c r="D120" s="36"/>
      <c r="E120" s="36"/>
      <c r="F120" s="37"/>
    </row>
    <row r="121" spans="1:7" ht="12.75">
      <c r="A121" s="8"/>
      <c r="B121" s="7"/>
      <c r="C121" s="7"/>
      <c r="D121" s="7"/>
      <c r="E121" s="7"/>
      <c r="F121" s="7"/>
      <c r="G121" s="30"/>
    </row>
    <row r="122" spans="1:6" ht="12.75">
      <c r="A122" s="41"/>
      <c r="B122" s="40"/>
      <c r="C122" s="41"/>
      <c r="D122" s="41"/>
      <c r="E122" s="41"/>
      <c r="F122" s="42"/>
    </row>
    <row r="123" spans="1:6" ht="12.75">
      <c r="A123" s="8"/>
      <c r="B123" s="7"/>
      <c r="C123" s="8"/>
      <c r="D123" s="8"/>
      <c r="E123" s="8"/>
      <c r="F123" s="28"/>
    </row>
    <row r="124" spans="1:6" ht="12.75">
      <c r="A124" s="8"/>
      <c r="B124" s="7"/>
      <c r="C124" s="8"/>
      <c r="D124" s="8"/>
      <c r="E124" s="8"/>
      <c r="F124" s="28"/>
    </row>
    <row r="125" ht="12.75">
      <c r="F125" s="30"/>
    </row>
    <row r="126" spans="1:7" ht="12.75">
      <c r="A126" s="8"/>
      <c r="B126" s="7"/>
      <c r="C126" s="8"/>
      <c r="D126" s="8"/>
      <c r="E126" s="8"/>
      <c r="F126" s="7"/>
      <c r="G126" s="30"/>
    </row>
    <row r="127" spans="1:6" ht="12.75">
      <c r="A127" s="36"/>
      <c r="B127" s="38"/>
      <c r="C127" s="36"/>
      <c r="D127" s="36"/>
      <c r="E127" s="36"/>
      <c r="F127" s="37"/>
    </row>
    <row r="128" spans="1:7" ht="12.75">
      <c r="A128" s="8"/>
      <c r="B128" s="7"/>
      <c r="C128" s="8"/>
      <c r="D128" s="8"/>
      <c r="E128" s="8"/>
      <c r="F128" s="28"/>
      <c r="G128" s="37"/>
    </row>
    <row r="129" spans="1:6" ht="12.75">
      <c r="A129" s="8"/>
      <c r="B129" s="7"/>
      <c r="C129" s="8"/>
      <c r="D129" s="8"/>
      <c r="E129" s="8"/>
      <c r="F129" s="28"/>
    </row>
    <row r="130" spans="1:6" ht="12.75">
      <c r="A130" s="8"/>
      <c r="B130" s="7"/>
      <c r="C130" s="8"/>
      <c r="D130" s="32"/>
      <c r="E130" s="8"/>
      <c r="F130" s="28"/>
    </row>
    <row r="131" spans="1:6" ht="12.75">
      <c r="A131" s="8"/>
      <c r="B131" s="7"/>
      <c r="C131" s="8"/>
      <c r="D131" s="32"/>
      <c r="E131" s="8"/>
      <c r="F131" s="28"/>
    </row>
    <row r="132" spans="1:6" ht="12.75">
      <c r="A132" s="8"/>
      <c r="B132" s="7"/>
      <c r="C132" s="8"/>
      <c r="D132" s="8"/>
      <c r="E132" s="8"/>
      <c r="F132" s="28"/>
    </row>
    <row r="133" spans="1:6" ht="12.75">
      <c r="A133" s="8"/>
      <c r="B133" s="7"/>
      <c r="C133" s="8"/>
      <c r="D133" s="8"/>
      <c r="E133" s="8"/>
      <c r="F133" s="28"/>
    </row>
    <row r="134" spans="1:6" ht="12.75">
      <c r="A134" s="8"/>
      <c r="B134" s="7"/>
      <c r="C134" s="8"/>
      <c r="D134" s="8"/>
      <c r="E134" s="8"/>
      <c r="F134" s="28"/>
    </row>
    <row r="135" spans="1:6" ht="12.75">
      <c r="A135" s="8"/>
      <c r="B135" s="7"/>
      <c r="C135" s="8"/>
      <c r="D135" s="8"/>
      <c r="E135" s="8"/>
      <c r="F135" s="28"/>
    </row>
    <row r="136" spans="1:6" ht="12.75">
      <c r="A136" s="8"/>
      <c r="B136" s="7"/>
      <c r="C136" s="8"/>
      <c r="D136" s="8"/>
      <c r="E136" s="8"/>
      <c r="F136" s="28"/>
    </row>
    <row r="137" spans="1:7" ht="12.75">
      <c r="A137" s="8"/>
      <c r="B137" s="7"/>
      <c r="C137" s="8"/>
      <c r="D137" s="8"/>
      <c r="E137" s="8"/>
      <c r="F137" s="28"/>
      <c r="G137" s="7"/>
    </row>
    <row r="138" ht="12.75">
      <c r="G138" s="7"/>
    </row>
    <row r="139" spans="1:7" ht="12.75">
      <c r="A139" s="8"/>
      <c r="B139" s="7"/>
      <c r="C139" s="7"/>
      <c r="D139" s="8"/>
      <c r="E139" s="8"/>
      <c r="F139" s="7"/>
      <c r="G139" s="30"/>
    </row>
    <row r="140" spans="1:7" ht="12.75">
      <c r="A140" s="7"/>
      <c r="B140" s="7"/>
      <c r="C140" s="7"/>
      <c r="D140" s="8"/>
      <c r="E140" s="8"/>
      <c r="F140" s="31"/>
      <c r="G140" s="31"/>
    </row>
    <row r="141" spans="1:7" ht="12.75">
      <c r="A141" s="8"/>
      <c r="B141" s="7"/>
      <c r="C141" s="8"/>
      <c r="D141" s="8"/>
      <c r="E141" s="8"/>
      <c r="F141" s="28"/>
      <c r="G141" s="31"/>
    </row>
    <row r="142" spans="1:7" ht="12.75">
      <c r="A142" s="8"/>
      <c r="B142" s="7"/>
      <c r="C142" s="8"/>
      <c r="D142" s="8"/>
      <c r="E142" s="8"/>
      <c r="F142" s="28"/>
      <c r="G142" s="31"/>
    </row>
    <row r="143" spans="1:7" ht="12.75">
      <c r="A143" s="8"/>
      <c r="B143" s="7"/>
      <c r="C143" s="8"/>
      <c r="D143" s="8"/>
      <c r="E143" s="8"/>
      <c r="F143" s="28"/>
      <c r="G143" s="7"/>
    </row>
    <row r="144" spans="1:7" ht="12.75">
      <c r="A144" s="8"/>
      <c r="B144" s="7"/>
      <c r="C144" s="8"/>
      <c r="D144" s="8"/>
      <c r="E144" s="8"/>
      <c r="F144" s="28"/>
      <c r="G144" s="7"/>
    </row>
    <row r="145" spans="1:7" ht="12.75">
      <c r="A145" s="8"/>
      <c r="B145" s="7"/>
      <c r="C145" s="8"/>
      <c r="D145" s="8"/>
      <c r="E145" s="8"/>
      <c r="F145" s="28"/>
      <c r="G145" s="7"/>
    </row>
    <row r="146" spans="1:7" ht="12.75">
      <c r="A146" s="8"/>
      <c r="B146" s="7"/>
      <c r="C146" s="8"/>
      <c r="D146" s="8"/>
      <c r="E146" s="8"/>
      <c r="F146" s="28"/>
      <c r="G146" s="7"/>
    </row>
    <row r="147" spans="1:7" ht="12.75">
      <c r="A147" s="8"/>
      <c r="B147" s="7"/>
      <c r="C147" s="8"/>
      <c r="D147" s="8"/>
      <c r="E147" s="8"/>
      <c r="F147" s="28"/>
      <c r="G147" s="7"/>
    </row>
    <row r="148" spans="6:7" ht="12.75">
      <c r="F148" s="6"/>
      <c r="G148" s="7"/>
    </row>
    <row r="149" spans="1:7" ht="12.75">
      <c r="A149" s="8"/>
      <c r="B149" s="7"/>
      <c r="C149" s="7"/>
      <c r="D149" s="33"/>
      <c r="E149" s="7"/>
      <c r="F149" s="28"/>
      <c r="G149" s="28"/>
    </row>
    <row r="150" spans="1:7" ht="12.75">
      <c r="A150" s="7"/>
      <c r="B150" s="7"/>
      <c r="C150" s="7"/>
      <c r="D150" s="7"/>
      <c r="E150" s="7"/>
      <c r="F150" s="28"/>
      <c r="G150" s="28"/>
    </row>
    <row r="151" spans="1:7" ht="12.75">
      <c r="A151" s="8"/>
      <c r="B151" s="43"/>
      <c r="C151" s="8"/>
      <c r="D151" s="8"/>
      <c r="E151" s="8"/>
      <c r="F151" s="28"/>
      <c r="G151" s="7"/>
    </row>
    <row r="152" spans="1:7" ht="12.75">
      <c r="A152" s="8"/>
      <c r="B152" s="7"/>
      <c r="C152" s="8"/>
      <c r="D152" s="8"/>
      <c r="E152" s="8"/>
      <c r="F152" s="28"/>
      <c r="G152" s="7"/>
    </row>
    <row r="153" spans="6:7" ht="12.75">
      <c r="F153" s="30"/>
      <c r="G153" s="7"/>
    </row>
    <row r="154" spans="1:7" ht="12.75">
      <c r="A154" s="8"/>
      <c r="B154" s="7"/>
      <c r="C154" s="8"/>
      <c r="D154" s="7"/>
      <c r="E154" s="7"/>
      <c r="F154" s="28"/>
      <c r="G154" s="30"/>
    </row>
    <row r="155" spans="1:7" ht="12.75">
      <c r="A155" s="7"/>
      <c r="B155" s="7"/>
      <c r="C155" s="8"/>
      <c r="D155" s="7"/>
      <c r="E155" s="7"/>
      <c r="F155" s="28"/>
      <c r="G155" s="7"/>
    </row>
    <row r="156" spans="1:7" ht="12.75">
      <c r="A156" s="8"/>
      <c r="B156" s="7"/>
      <c r="C156" s="8"/>
      <c r="D156" s="8"/>
      <c r="E156" s="8"/>
      <c r="F156" s="28"/>
      <c r="G156" s="7"/>
    </row>
    <row r="157" spans="1:7" ht="12.75">
      <c r="A157" s="8"/>
      <c r="B157" s="7"/>
      <c r="C157" s="8"/>
      <c r="D157" s="8"/>
      <c r="E157" s="8"/>
      <c r="F157" s="28"/>
      <c r="G157" s="7"/>
    </row>
    <row r="158" spans="1:7" ht="12.75">
      <c r="A158" s="8"/>
      <c r="B158" s="7"/>
      <c r="C158" s="8"/>
      <c r="D158" s="8"/>
      <c r="E158" s="8"/>
      <c r="F158" s="28"/>
      <c r="G158" s="7"/>
    </row>
    <row r="159" spans="1:6" ht="12.75">
      <c r="A159" s="8"/>
      <c r="B159" s="7"/>
      <c r="C159" s="8"/>
      <c r="D159" s="8"/>
      <c r="E159" s="8"/>
      <c r="F159" s="28"/>
    </row>
    <row r="160" spans="1:6" ht="12.75">
      <c r="A160" s="8"/>
      <c r="B160" s="7"/>
      <c r="C160" s="8"/>
      <c r="D160" s="8"/>
      <c r="E160" s="8"/>
      <c r="F160" s="28"/>
    </row>
    <row r="161" ht="12.75">
      <c r="F161" s="30"/>
    </row>
    <row r="163" spans="1:7" ht="12.75">
      <c r="A163" s="8"/>
      <c r="B163" s="7"/>
      <c r="C163" s="8"/>
      <c r="D163" s="7"/>
      <c r="E163" s="7"/>
      <c r="F163" s="7"/>
      <c r="G163" s="7"/>
    </row>
    <row r="164" spans="3:6" ht="12.75">
      <c r="C164" s="36"/>
      <c r="F164" s="37"/>
    </row>
    <row r="165" spans="1:7" ht="12.75">
      <c r="A165" s="8"/>
      <c r="B165" s="7"/>
      <c r="C165" s="8"/>
      <c r="D165" s="8"/>
      <c r="E165" s="8"/>
      <c r="F165" s="28"/>
      <c r="G165" s="6"/>
    </row>
    <row r="167" ht="12.75">
      <c r="G167" s="6"/>
    </row>
    <row r="168" ht="12.75">
      <c r="F168" s="37"/>
    </row>
    <row r="169" ht="12.75">
      <c r="F169" s="37"/>
    </row>
    <row r="170" ht="12.75">
      <c r="G170" s="4"/>
    </row>
    <row r="175" spans="1:7" ht="12.75">
      <c r="A175" s="34"/>
      <c r="B175" s="3"/>
      <c r="C175" s="34"/>
      <c r="D175" s="34"/>
      <c r="E175" s="34"/>
      <c r="F175" s="34"/>
      <c r="G175" s="34"/>
    </row>
    <row r="182" ht="12.75">
      <c r="G182" s="7"/>
    </row>
    <row r="183" ht="12.75">
      <c r="G183" s="7"/>
    </row>
    <row r="184" ht="12.75">
      <c r="G184" s="7"/>
    </row>
    <row r="185" spans="1:7" ht="12.75">
      <c r="A185" s="7"/>
      <c r="B185" s="7"/>
      <c r="C185" s="7"/>
      <c r="D185" s="7"/>
      <c r="E185" s="7"/>
      <c r="F185" s="7"/>
      <c r="G185" s="30"/>
    </row>
    <row r="189" ht="12.75">
      <c r="F189" s="37"/>
    </row>
    <row r="190" ht="12.75">
      <c r="F190" s="37"/>
    </row>
    <row r="191" ht="12.75">
      <c r="F191" s="37"/>
    </row>
    <row r="192" ht="12.75">
      <c r="F192" s="37"/>
    </row>
    <row r="193" spans="1:6" ht="12.75">
      <c r="A193" s="36"/>
      <c r="B193" s="38"/>
      <c r="C193" s="36"/>
      <c r="D193" s="36"/>
      <c r="E193" s="36"/>
      <c r="F193" s="37"/>
    </row>
    <row r="194" spans="1:3" ht="12.75">
      <c r="A194" s="4"/>
      <c r="C194" s="4"/>
    </row>
    <row r="195" spans="3:7" ht="12.75">
      <c r="C195" s="4"/>
      <c r="G195" s="6"/>
    </row>
    <row r="196" spans="1:3" ht="12.75">
      <c r="A196" s="4"/>
      <c r="C196" s="4"/>
    </row>
    <row r="197" spans="1:6" ht="12.75">
      <c r="A197" s="36"/>
      <c r="B197" s="38"/>
      <c r="C197" s="36"/>
      <c r="D197" s="36"/>
      <c r="E197" s="36"/>
      <c r="F197" s="37"/>
    </row>
    <row r="198" spans="4:6" ht="12.75">
      <c r="D198" s="36"/>
      <c r="E198" s="36"/>
      <c r="F198" s="37"/>
    </row>
    <row r="199" ht="12.75">
      <c r="G199" s="6"/>
    </row>
    <row r="211" spans="1:7" ht="12.75">
      <c r="A211" s="34"/>
      <c r="B211" s="3"/>
      <c r="C211" s="34"/>
      <c r="D211" s="34"/>
      <c r="E211" s="34"/>
      <c r="F211" s="34"/>
      <c r="G211" s="34"/>
    </row>
    <row r="212" spans="1:7" ht="12.75">
      <c r="A212" s="36"/>
      <c r="B212" s="38"/>
      <c r="C212" s="36"/>
      <c r="D212" s="36"/>
      <c r="E212" s="36"/>
      <c r="F212" s="37"/>
      <c r="G212" s="6"/>
    </row>
    <row r="213" spans="1:7" ht="12.75">
      <c r="A213" s="36"/>
      <c r="B213" s="38"/>
      <c r="C213" s="36"/>
      <c r="D213" s="36"/>
      <c r="E213" s="36"/>
      <c r="F213" s="37"/>
      <c r="G213" s="6"/>
    </row>
    <row r="214" spans="1:6" ht="12.75">
      <c r="A214" s="36"/>
      <c r="B214" s="38"/>
      <c r="C214" s="36"/>
      <c r="D214" s="36"/>
      <c r="E214" s="36"/>
      <c r="F214" s="37"/>
    </row>
    <row r="215" spans="1:6" ht="12.75">
      <c r="A215" s="4"/>
      <c r="C215" s="4"/>
      <c r="F215" s="5"/>
    </row>
    <row r="216" spans="3:7" ht="12.75">
      <c r="C216" s="4"/>
      <c r="F216" s="5"/>
      <c r="G216" s="5"/>
    </row>
    <row r="217" spans="1:6" ht="12.75">
      <c r="A217" s="4"/>
      <c r="C217" s="4"/>
      <c r="F217" s="5"/>
    </row>
    <row r="218" spans="1:6" ht="12.75">
      <c r="A218" s="36"/>
      <c r="B218" s="38"/>
      <c r="C218" s="36"/>
      <c r="D218" s="36"/>
      <c r="E218" s="36"/>
      <c r="F218" s="37"/>
    </row>
    <row r="219" spans="1:6" ht="12.75">
      <c r="A219" s="36"/>
      <c r="B219" s="38"/>
      <c r="C219" s="36"/>
      <c r="D219" s="36"/>
      <c r="E219" s="36"/>
      <c r="F219" s="37"/>
    </row>
    <row r="220" spans="1:6" ht="12.75">
      <c r="A220" s="36"/>
      <c r="B220" s="38"/>
      <c r="C220" s="36"/>
      <c r="D220" s="36"/>
      <c r="E220" s="36"/>
      <c r="F220" s="37"/>
    </row>
    <row r="221" spans="1:6" ht="12.75">
      <c r="A221" s="36"/>
      <c r="B221" s="38"/>
      <c r="C221" s="36"/>
      <c r="D221" s="36"/>
      <c r="E221" s="36"/>
      <c r="F221" s="37"/>
    </row>
    <row r="222" spans="1:6" ht="12.75">
      <c r="A222" s="36"/>
      <c r="B222" s="38"/>
      <c r="C222" s="36"/>
      <c r="D222" s="36"/>
      <c r="E222" s="36"/>
      <c r="F222" s="37"/>
    </row>
    <row r="223" spans="1:6" ht="12.75">
      <c r="A223" s="36"/>
      <c r="B223" s="38"/>
      <c r="C223" s="36"/>
      <c r="D223" s="36"/>
      <c r="E223" s="36"/>
      <c r="F223" s="37"/>
    </row>
    <row r="224" spans="1:7" ht="12.75">
      <c r="A224" s="36"/>
      <c r="B224" s="38"/>
      <c r="C224" s="36"/>
      <c r="D224" s="36"/>
      <c r="E224" s="36"/>
      <c r="F224" s="37"/>
      <c r="G224" s="6"/>
    </row>
    <row r="225" spans="1:6" ht="12.75">
      <c r="A225" s="36"/>
      <c r="B225" s="38"/>
      <c r="C225" s="36"/>
      <c r="D225" s="36"/>
      <c r="E225" s="36"/>
      <c r="F225" s="37"/>
    </row>
    <row r="226" spans="1:6" ht="12.75">
      <c r="A226" s="36"/>
      <c r="B226" s="38"/>
      <c r="C226" s="36"/>
      <c r="D226" s="36"/>
      <c r="E226" s="36"/>
      <c r="F226" s="37"/>
    </row>
    <row r="227" spans="1:3" ht="12.75">
      <c r="A227" s="4"/>
      <c r="C227" s="4"/>
    </row>
    <row r="228" spans="1:6" ht="12.75">
      <c r="A228" s="4"/>
      <c r="C228" s="4"/>
      <c r="F228" s="5"/>
    </row>
    <row r="229" spans="1:6" ht="12.75">
      <c r="A229" s="4"/>
      <c r="C229" s="4"/>
      <c r="F229" s="5"/>
    </row>
    <row r="230" spans="1:6" ht="12.75">
      <c r="A230" s="4"/>
      <c r="C230" s="4"/>
      <c r="F230" s="5"/>
    </row>
    <row r="231" spans="1:6" ht="12.75">
      <c r="A231" s="4"/>
      <c r="C231" s="4"/>
      <c r="F231" s="5"/>
    </row>
    <row r="232" spans="1:6" ht="12.75">
      <c r="A232" s="4"/>
      <c r="C232" s="4"/>
      <c r="F232" s="5"/>
    </row>
    <row r="233" spans="1:6" ht="12.75">
      <c r="A233" s="4"/>
      <c r="C233" s="4"/>
      <c r="F233" s="5"/>
    </row>
    <row r="234" spans="1:6" ht="12.75">
      <c r="A234" s="4"/>
      <c r="C234" s="4"/>
      <c r="F234" s="5"/>
    </row>
    <row r="235" spans="1:6" ht="12.75">
      <c r="A235" s="4"/>
      <c r="C235" s="4"/>
      <c r="F235" s="5"/>
    </row>
    <row r="236" spans="1:6" ht="12.75">
      <c r="A236" s="4"/>
      <c r="F236" s="6"/>
    </row>
    <row r="237" ht="12.75">
      <c r="G237" s="5"/>
    </row>
    <row r="238" ht="12.75">
      <c r="A238" s="4"/>
    </row>
    <row r="239" ht="12.75">
      <c r="F239" s="5"/>
    </row>
    <row r="240" spans="1:6" ht="12.75">
      <c r="A240" s="4"/>
      <c r="C240" s="4"/>
      <c r="F240" s="5"/>
    </row>
    <row r="241" spans="1:6" ht="12.75">
      <c r="A241" s="4"/>
      <c r="C241" s="4"/>
      <c r="F241" s="5"/>
    </row>
    <row r="242" spans="1:6" ht="12.75">
      <c r="A242" s="4"/>
      <c r="C242" s="4"/>
      <c r="F242" s="5"/>
    </row>
    <row r="243" spans="1:6" ht="12.75">
      <c r="A243" s="4"/>
      <c r="C243" s="4"/>
      <c r="F243" s="5"/>
    </row>
    <row r="244" spans="1:6" ht="12.75">
      <c r="A244" s="4"/>
      <c r="F244" s="6"/>
    </row>
    <row r="245" ht="12.75">
      <c r="G245" s="6"/>
    </row>
    <row r="246" ht="12.75">
      <c r="A246" s="4"/>
    </row>
    <row r="247" spans="1:6" ht="12.75">
      <c r="A247" s="4"/>
      <c r="C247" s="4"/>
      <c r="F247" s="5"/>
    </row>
    <row r="248" spans="1:6" ht="12.75">
      <c r="A248" s="4"/>
      <c r="C248" s="4"/>
      <c r="F248" s="5"/>
    </row>
    <row r="249" spans="1:6" ht="12.75">
      <c r="A249" s="4"/>
      <c r="C249" s="4"/>
      <c r="F249" s="5"/>
    </row>
    <row r="250" spans="1:6" ht="12.75">
      <c r="A250" s="4"/>
      <c r="C250" s="4"/>
      <c r="F250" s="5"/>
    </row>
    <row r="251" spans="1:6" ht="12.75">
      <c r="A251" s="4"/>
      <c r="C251" s="4"/>
      <c r="F251" s="5"/>
    </row>
    <row r="252" spans="1:6" ht="12.75">
      <c r="A252" s="4"/>
      <c r="C252" s="4"/>
      <c r="F252" s="5"/>
    </row>
    <row r="253" spans="1:6" ht="12.75">
      <c r="A253" s="4"/>
      <c r="C253" s="4"/>
      <c r="F253" s="5"/>
    </row>
    <row r="254" spans="1:6" ht="12.75">
      <c r="A254" s="4"/>
      <c r="C254" s="4"/>
      <c r="F254" s="5"/>
    </row>
    <row r="255" spans="1:6" ht="12.75">
      <c r="A255" s="4"/>
      <c r="C255" s="4"/>
      <c r="F255" s="5"/>
    </row>
    <row r="256" spans="1:6" ht="12.75">
      <c r="A256" s="4"/>
      <c r="F256" s="6"/>
    </row>
    <row r="257" ht="12.75">
      <c r="G257" s="5"/>
    </row>
    <row r="258" ht="12.75">
      <c r="A258" s="4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spans="1:7" ht="12.75">
      <c r="A264" s="4"/>
      <c r="F264" s="6"/>
      <c r="G264" s="5"/>
    </row>
    <row r="266" spans="7:8" ht="12.75">
      <c r="G266" s="6"/>
      <c r="H266" s="5"/>
    </row>
    <row r="270" ht="12.75">
      <c r="H270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2">
      <pane ySplit="4905" topLeftCell="A86" activePane="topLeft" state="split"/>
      <selection pane="topLeft" activeCell="B16" sqref="B16"/>
      <selection pane="bottomLeft" activeCell="A86" sqref="A86"/>
    </sheetView>
  </sheetViews>
  <sheetFormatPr defaultColWidth="9.140625" defaultRowHeight="12.75"/>
  <cols>
    <col min="1" max="1" width="7.7109375" style="0" customWidth="1"/>
    <col min="2" max="2" width="30.7109375" style="0" customWidth="1"/>
    <col min="3" max="3" width="3.7109375" style="0" customWidth="1"/>
    <col min="4" max="5" width="8.7109375" style="0" customWidth="1"/>
    <col min="6" max="6" width="9.7109375" style="0" customWidth="1"/>
    <col min="7" max="7" width="10.7109375" style="0" customWidth="1"/>
  </cols>
  <sheetData>
    <row r="1" ht="12.75">
      <c r="G1" s="4"/>
    </row>
    <row r="8" spans="1:7" ht="12.75">
      <c r="A8" s="34"/>
      <c r="B8" s="34"/>
      <c r="C8" s="34"/>
      <c r="D8" s="34"/>
      <c r="E8" s="34"/>
      <c r="F8" s="34"/>
      <c r="G8" s="34"/>
    </row>
    <row r="10" spans="1:7" ht="12.75">
      <c r="A10" s="8"/>
      <c r="B10" s="43"/>
      <c r="G10" s="30"/>
    </row>
    <row r="12" spans="2:7" ht="12.75">
      <c r="B12" s="3"/>
      <c r="G12" s="30"/>
    </row>
    <row r="14" spans="1:6" ht="12.75">
      <c r="A14" s="8"/>
      <c r="B14" s="7"/>
      <c r="C14" s="8"/>
      <c r="D14" s="8"/>
      <c r="E14" s="8"/>
      <c r="F14" s="28"/>
    </row>
    <row r="15" spans="1:6" ht="12.75">
      <c r="A15" s="8"/>
      <c r="B15" s="7"/>
      <c r="C15" s="8"/>
      <c r="D15" s="8"/>
      <c r="E15" s="8"/>
      <c r="F15" s="28"/>
    </row>
    <row r="16" spans="1:6" ht="12.75">
      <c r="A16" s="8"/>
      <c r="B16" s="7"/>
      <c r="C16" s="8"/>
      <c r="D16" s="8"/>
      <c r="E16" s="8"/>
      <c r="F16" s="28"/>
    </row>
    <row r="17" spans="1:6" ht="12.75">
      <c r="A17" s="8"/>
      <c r="B17" s="7"/>
      <c r="C17" s="8"/>
      <c r="D17" s="8"/>
      <c r="E17" s="8"/>
      <c r="F17" s="28"/>
    </row>
    <row r="18" spans="1:6" ht="12.75">
      <c r="A18" s="8"/>
      <c r="B18" s="7"/>
      <c r="C18" s="8"/>
      <c r="D18" s="8"/>
      <c r="E18" s="8"/>
      <c r="F18" s="28"/>
    </row>
    <row r="19" ht="12.75">
      <c r="F19" s="6"/>
    </row>
    <row r="20" spans="2:7" ht="12.75">
      <c r="B20" s="7"/>
      <c r="G20" s="30"/>
    </row>
    <row r="22" spans="1:6" ht="12.75">
      <c r="A22" s="8"/>
      <c r="B22" s="7"/>
      <c r="C22" s="8"/>
      <c r="D22" s="8"/>
      <c r="E22" s="7"/>
      <c r="F22" s="28"/>
    </row>
    <row r="23" spans="1:6" ht="12.75">
      <c r="A23" s="8"/>
      <c r="B23" s="7"/>
      <c r="C23" s="8"/>
      <c r="D23" s="8"/>
      <c r="E23" s="7"/>
      <c r="F23" s="7"/>
    </row>
    <row r="24" spans="1:6" ht="12.75">
      <c r="A24" s="8"/>
      <c r="B24" s="7"/>
      <c r="C24" s="8"/>
      <c r="D24" s="8"/>
      <c r="E24" s="7"/>
      <c r="F24" s="28"/>
    </row>
    <row r="25" spans="1:6" ht="12.75">
      <c r="A25" s="8"/>
      <c r="B25" s="7"/>
      <c r="C25" s="8"/>
      <c r="D25" s="8"/>
      <c r="E25" s="7"/>
      <c r="F25" s="28"/>
    </row>
    <row r="26" spans="1:6" ht="12.75">
      <c r="A26" s="8"/>
      <c r="B26" s="7"/>
      <c r="C26" s="8"/>
      <c r="D26" s="8"/>
      <c r="E26" s="7"/>
      <c r="F26" s="7"/>
    </row>
    <row r="27" ht="12.75">
      <c r="F27" s="30"/>
    </row>
    <row r="28" spans="2:7" ht="12.75">
      <c r="B28" s="7"/>
      <c r="G28" s="30"/>
    </row>
    <row r="29" spans="2:7" ht="12.75">
      <c r="B29" s="7"/>
      <c r="G29" s="30"/>
    </row>
    <row r="30" spans="1:6" ht="12.75">
      <c r="A30" s="8"/>
      <c r="B30" s="7"/>
      <c r="C30" s="8"/>
      <c r="D30" s="8"/>
      <c r="E30" s="7"/>
      <c r="F30" s="7"/>
    </row>
    <row r="31" spans="1:6" ht="12.75">
      <c r="A31" s="8"/>
      <c r="B31" s="7"/>
      <c r="C31" s="8"/>
      <c r="D31" s="8"/>
      <c r="E31" s="7"/>
      <c r="F31" s="28"/>
    </row>
    <row r="32" spans="1:6" ht="12.75">
      <c r="A32" s="8"/>
      <c r="B32" s="7"/>
      <c r="C32" s="8"/>
      <c r="D32" s="8"/>
      <c r="E32" s="7"/>
      <c r="F32" s="28"/>
    </row>
    <row r="33" spans="1:6" ht="12.75">
      <c r="A33" s="8"/>
      <c r="B33" s="7"/>
      <c r="C33" s="8"/>
      <c r="D33" s="8"/>
      <c r="E33" s="7"/>
      <c r="F33" s="28"/>
    </row>
    <row r="34" spans="1:6" ht="12.75">
      <c r="A34" s="8"/>
      <c r="B34" s="7"/>
      <c r="C34" s="8"/>
      <c r="D34" s="8"/>
      <c r="E34" s="7"/>
      <c r="F34" s="28"/>
    </row>
    <row r="35" spans="1:6" ht="12.75">
      <c r="A35" s="8"/>
      <c r="B35" s="7"/>
      <c r="C35" s="8"/>
      <c r="D35" s="8"/>
      <c r="E35" s="7"/>
      <c r="F35" s="28"/>
    </row>
    <row r="36" spans="1:6" ht="12.75">
      <c r="A36" s="8"/>
      <c r="B36" s="7"/>
      <c r="C36" s="8"/>
      <c r="D36" s="8"/>
      <c r="E36" s="7"/>
      <c r="F36" s="7"/>
    </row>
    <row r="37" spans="1:6" ht="12.75">
      <c r="A37" s="8"/>
      <c r="B37" s="7"/>
      <c r="C37" s="8"/>
      <c r="D37" s="8"/>
      <c r="E37" s="44"/>
      <c r="F37" s="28"/>
    </row>
    <row r="38" spans="1:6" ht="12.75">
      <c r="A38" s="8"/>
      <c r="B38" s="7"/>
      <c r="C38" s="8"/>
      <c r="D38" s="8"/>
      <c r="E38" s="7"/>
      <c r="F38" s="28"/>
    </row>
    <row r="39" spans="1:6" ht="12.75">
      <c r="A39" s="8"/>
      <c r="B39" s="7"/>
      <c r="C39" s="8"/>
      <c r="D39" s="8"/>
      <c r="E39" s="7"/>
      <c r="F39" s="28"/>
    </row>
    <row r="40" spans="1:6" ht="12.75">
      <c r="A40" s="8"/>
      <c r="B40" s="7"/>
      <c r="C40" s="8"/>
      <c r="D40" s="8"/>
      <c r="E40" s="7"/>
      <c r="F40" s="28"/>
    </row>
    <row r="41" spans="1:6" ht="12.75">
      <c r="A41" s="8"/>
      <c r="B41" s="7"/>
      <c r="C41" s="8"/>
      <c r="D41" s="8"/>
      <c r="E41" s="7"/>
      <c r="F41" s="28"/>
    </row>
    <row r="42" spans="1:6" ht="12.75">
      <c r="A42" s="8"/>
      <c r="B42" s="7"/>
      <c r="C42" s="8"/>
      <c r="D42" s="8"/>
      <c r="E42" s="7"/>
      <c r="F42" s="28"/>
    </row>
    <row r="43" ht="12.75">
      <c r="F43" s="28"/>
    </row>
    <row r="44" ht="12.75">
      <c r="G44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7.7109375" style="0" customWidth="1"/>
    <col min="2" max="2" width="30.7109375" style="0" customWidth="1"/>
    <col min="3" max="3" width="3.7109375" style="0" customWidth="1"/>
    <col min="4" max="4" width="8.7109375" style="0" customWidth="1"/>
    <col min="5" max="5" width="10.140625" style="0" customWidth="1"/>
    <col min="6" max="6" width="11.00390625" style="0" customWidth="1"/>
    <col min="7" max="7" width="12.7109375" style="0" customWidth="1"/>
  </cols>
  <sheetData>
    <row r="1" spans="6:7" ht="12.75">
      <c r="F1" s="6"/>
      <c r="G1" s="4"/>
    </row>
    <row r="6" spans="1:7" ht="12.75">
      <c r="A6" s="34"/>
      <c r="B6" s="34"/>
      <c r="C6" s="34"/>
      <c r="D6" s="34"/>
      <c r="E6" s="34"/>
      <c r="F6" s="34"/>
      <c r="G6" s="34"/>
    </row>
    <row r="8" spans="1:7" ht="12.75">
      <c r="A8" s="8"/>
      <c r="B8" s="43"/>
      <c r="E8" s="36"/>
      <c r="F8" s="37"/>
      <c r="G8" s="30"/>
    </row>
    <row r="9" ht="12.75">
      <c r="F9" s="6"/>
    </row>
    <row r="10" spans="1:6" ht="12.75">
      <c r="A10" s="8"/>
      <c r="B10" s="7"/>
      <c r="C10" s="8"/>
      <c r="D10" s="8"/>
      <c r="E10" s="32"/>
      <c r="F10" s="30"/>
    </row>
    <row r="11" spans="1:6" ht="12.75">
      <c r="A11" s="8"/>
      <c r="B11" s="7"/>
      <c r="C11" s="8"/>
      <c r="D11" s="8"/>
      <c r="E11" s="32"/>
      <c r="F11" s="30"/>
    </row>
    <row r="12" spans="1:6" ht="12.75">
      <c r="A12" s="8"/>
      <c r="B12" s="7"/>
      <c r="C12" s="8"/>
      <c r="D12" s="8"/>
      <c r="E12" s="32"/>
      <c r="F12" s="30"/>
    </row>
    <row r="13" spans="1:6" ht="12.75">
      <c r="A13" s="8"/>
      <c r="B13" s="7"/>
      <c r="C13" s="8"/>
      <c r="D13" s="8"/>
      <c r="E13" s="8"/>
      <c r="F13" s="30"/>
    </row>
    <row r="14" spans="1:6" ht="12.75">
      <c r="A14" s="8"/>
      <c r="B14" s="7"/>
      <c r="C14" s="8"/>
      <c r="D14" s="8"/>
      <c r="E14" s="8"/>
      <c r="F14" s="30"/>
    </row>
    <row r="15" spans="1:6" ht="12.75">
      <c r="A15" s="8"/>
      <c r="B15" s="7"/>
      <c r="C15" s="8"/>
      <c r="D15" s="8"/>
      <c r="E15" s="8"/>
      <c r="F15" s="30"/>
    </row>
    <row r="16" spans="1:6" ht="12.75">
      <c r="A16" s="8"/>
      <c r="B16" s="7"/>
      <c r="C16" s="8"/>
      <c r="D16" s="45"/>
      <c r="E16" s="8"/>
      <c r="F16" s="30"/>
    </row>
    <row r="17" spans="1:6" ht="12.75">
      <c r="A17" s="8"/>
      <c r="B17" s="7"/>
      <c r="C17" s="8"/>
      <c r="D17" s="8"/>
      <c r="E17" s="8"/>
      <c r="F17" s="30"/>
    </row>
    <row r="18" spans="1:6" ht="12.75">
      <c r="A18" s="8"/>
      <c r="B18" s="7"/>
      <c r="C18" s="8"/>
      <c r="D18" s="8"/>
      <c r="E18" s="8"/>
      <c r="F18" s="30"/>
    </row>
    <row r="19" spans="1:6" ht="12.75">
      <c r="A19" s="8"/>
      <c r="B19" s="7"/>
      <c r="C19" s="8"/>
      <c r="D19" s="8"/>
      <c r="E19" s="8"/>
      <c r="F19" s="30"/>
    </row>
    <row r="20" spans="1:6" ht="12.75">
      <c r="A20" s="8"/>
      <c r="B20" s="7"/>
      <c r="C20" s="8"/>
      <c r="D20" s="45"/>
      <c r="E20" s="8"/>
      <c r="F20" s="30"/>
    </row>
    <row r="21" spans="1:6" ht="12.75">
      <c r="A21" s="8"/>
      <c r="B21" s="7"/>
      <c r="C21" s="8"/>
      <c r="D21" s="8"/>
      <c r="E21" s="8"/>
      <c r="F21" s="30"/>
    </row>
    <row r="22" spans="1:6" ht="12.75">
      <c r="A22" s="8"/>
      <c r="B22" s="7"/>
      <c r="C22" s="8"/>
      <c r="D22" s="8"/>
      <c r="E22" s="8"/>
      <c r="F22" s="30"/>
    </row>
    <row r="23" spans="1:6" ht="12.75">
      <c r="A23" s="8"/>
      <c r="B23" s="40"/>
      <c r="C23" s="8"/>
      <c r="D23" s="36"/>
      <c r="E23" s="41"/>
      <c r="F23" s="30"/>
    </row>
    <row r="24" spans="1:7" ht="12.75">
      <c r="A24" s="41"/>
      <c r="B24" s="7"/>
      <c r="C24" s="8"/>
      <c r="D24" s="8"/>
      <c r="E24" s="8"/>
      <c r="F24" s="30"/>
      <c r="G24" s="30"/>
    </row>
    <row r="25" spans="1:7" ht="12.75">
      <c r="A25" s="8"/>
      <c r="B25" s="7"/>
      <c r="C25" s="8"/>
      <c r="D25" s="8"/>
      <c r="E25" s="8"/>
      <c r="F25" s="30"/>
      <c r="G25" s="7"/>
    </row>
    <row r="26" spans="1:7" ht="12.75">
      <c r="A26" s="8"/>
      <c r="B26" s="7"/>
      <c r="C26" s="8"/>
      <c r="D26" s="8"/>
      <c r="E26" s="8"/>
      <c r="F26" s="30"/>
      <c r="G26" s="7"/>
    </row>
    <row r="27" spans="1:7" ht="12.75">
      <c r="A27" s="8"/>
      <c r="B27" s="7"/>
      <c r="C27" s="8"/>
      <c r="D27" s="8"/>
      <c r="E27" s="8"/>
      <c r="F27" s="30"/>
      <c r="G27" s="7"/>
    </row>
    <row r="28" spans="1:7" ht="12.75">
      <c r="A28" s="8"/>
      <c r="B28" s="7"/>
      <c r="C28" s="8"/>
      <c r="D28" s="8"/>
      <c r="E28" s="8"/>
      <c r="F28" s="30"/>
      <c r="G28" s="46"/>
    </row>
    <row r="29" spans="1:7" ht="12.75">
      <c r="A29" s="8"/>
      <c r="B29" s="7"/>
      <c r="C29" s="8"/>
      <c r="D29" s="8"/>
      <c r="E29" s="8"/>
      <c r="F29" s="30"/>
      <c r="G29" s="30"/>
    </row>
    <row r="30" spans="1:7" ht="12.75">
      <c r="A30" s="8"/>
      <c r="B30" s="7"/>
      <c r="C30" s="8"/>
      <c r="D30" s="8"/>
      <c r="E30" s="8"/>
      <c r="F30" s="30"/>
      <c r="G30" s="7"/>
    </row>
    <row r="31" spans="1:7" ht="12.75">
      <c r="A31" s="8"/>
      <c r="B31" s="7"/>
      <c r="C31" s="8"/>
      <c r="D31" s="8"/>
      <c r="E31" s="8"/>
      <c r="F31" s="30"/>
      <c r="G31" s="7"/>
    </row>
    <row r="32" spans="1:7" ht="12.75">
      <c r="A32" s="8"/>
      <c r="B32" s="7"/>
      <c r="C32" s="8"/>
      <c r="D32" s="8"/>
      <c r="E32" s="8"/>
      <c r="F32" s="30"/>
      <c r="G32" s="7"/>
    </row>
    <row r="33" spans="2:7" ht="12.75">
      <c r="B33" s="3"/>
      <c r="F33" s="6"/>
      <c r="G33" s="7"/>
    </row>
    <row r="34" spans="2:7" ht="12.75">
      <c r="B34" s="47"/>
      <c r="G34" s="7"/>
    </row>
    <row r="35" ht="12.75">
      <c r="G35" s="7"/>
    </row>
    <row r="36" ht="12.75">
      <c r="G36" s="7"/>
    </row>
    <row r="37" spans="1:7" ht="12.75">
      <c r="A37" s="8"/>
      <c r="B37" s="7"/>
      <c r="C37" s="8"/>
      <c r="D37" s="8"/>
      <c r="E37" s="8"/>
      <c r="F37" s="28"/>
      <c r="G37" s="7"/>
    </row>
    <row r="38" spans="1:7" ht="12.75">
      <c r="A38" s="8"/>
      <c r="B38" s="7"/>
      <c r="C38" s="8"/>
      <c r="D38" s="8"/>
      <c r="E38" s="8"/>
      <c r="G38" s="7"/>
    </row>
    <row r="39" spans="1:7" ht="12.75">
      <c r="A39" s="8"/>
      <c r="B39" s="7"/>
      <c r="C39" s="8"/>
      <c r="D39" s="8"/>
      <c r="E39" s="8"/>
      <c r="F39" s="28"/>
      <c r="G39" s="7"/>
    </row>
    <row r="40" spans="1:7" ht="12.75">
      <c r="A40" s="8"/>
      <c r="B40" s="7"/>
      <c r="C40" s="8"/>
      <c r="D40" s="8"/>
      <c r="E40" s="8"/>
      <c r="F40" s="28"/>
      <c r="G40" s="7"/>
    </row>
    <row r="42" spans="1:7" ht="12.75">
      <c r="A42" s="8"/>
      <c r="B42" s="7"/>
      <c r="C42" s="7"/>
      <c r="D42" s="8"/>
      <c r="E42" s="8"/>
      <c r="F42" s="7"/>
      <c r="G42" s="28"/>
    </row>
    <row r="43" ht="12.75">
      <c r="G43" s="31"/>
    </row>
    <row r="44" ht="12.75">
      <c r="G44" s="31"/>
    </row>
    <row r="45" ht="12.75">
      <c r="G45" s="31"/>
    </row>
    <row r="46" ht="12.75">
      <c r="G46" s="7"/>
    </row>
    <row r="47" ht="12.75">
      <c r="G47" s="7"/>
    </row>
    <row r="48" spans="1:7" ht="12.75">
      <c r="A48" s="8"/>
      <c r="B48" s="7"/>
      <c r="C48" s="7"/>
      <c r="D48" s="8"/>
      <c r="E48" s="8"/>
      <c r="F48" s="28"/>
      <c r="G48" s="7"/>
    </row>
    <row r="49" spans="1:7" ht="12.75">
      <c r="A49" s="8"/>
      <c r="B49" s="7"/>
      <c r="C49" s="7"/>
      <c r="D49" s="8"/>
      <c r="E49" s="8"/>
      <c r="F49" s="28"/>
      <c r="G49" s="7"/>
    </row>
    <row r="53" spans="1:7" ht="12.75">
      <c r="A53" s="7"/>
      <c r="B53" s="7"/>
      <c r="C53" s="7"/>
      <c r="D53" s="7"/>
      <c r="E53" s="7"/>
      <c r="F53" s="28"/>
      <c r="G53" s="28"/>
    </row>
    <row r="54" spans="1:7" ht="12.75">
      <c r="A54" s="8"/>
      <c r="B54" s="8"/>
      <c r="C54" s="8"/>
      <c r="D54" s="8"/>
      <c r="E54" s="8"/>
      <c r="F54" s="28"/>
      <c r="G54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nelson amancio junior</cp:lastModifiedBy>
  <cp:lastPrinted>2020-08-10T17:19:35Z</cp:lastPrinted>
  <dcterms:created xsi:type="dcterms:W3CDTF">2019-12-11T13:23:00Z</dcterms:created>
  <dcterms:modified xsi:type="dcterms:W3CDTF">2020-09-09T12:06:02Z</dcterms:modified>
  <cp:category/>
  <cp:version/>
  <cp:contentType/>
  <cp:contentStatus/>
</cp:coreProperties>
</file>