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 activeTab="1"/>
  </bookViews>
  <sheets>
    <sheet name="DESP. PESSOAL" sheetId="4" r:id="rId1"/>
    <sheet name="RCL" sheetId="5" r:id="rId2"/>
    <sheet name="RGF" sheetId="9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5" i="9"/>
  <c r="F19"/>
  <c r="E20"/>
  <c r="E15"/>
  <c r="E14"/>
  <c r="N18" i="4"/>
  <c r="N14"/>
  <c r="N13"/>
  <c r="N12"/>
  <c r="N11"/>
  <c r="N10"/>
  <c r="F18"/>
  <c r="E18"/>
  <c r="D18"/>
  <c r="C18"/>
  <c r="B18"/>
  <c r="O27" i="5"/>
  <c r="C27"/>
  <c r="M26"/>
  <c r="N26"/>
  <c r="O26"/>
  <c r="O22"/>
  <c r="O21"/>
  <c r="O20"/>
  <c r="O19"/>
  <c r="O17"/>
  <c r="O14"/>
  <c r="O12"/>
  <c r="N22"/>
  <c r="M22"/>
  <c r="L22"/>
  <c r="K22"/>
  <c r="N20"/>
  <c r="M20"/>
  <c r="L20"/>
  <c r="K20"/>
  <c r="D17"/>
  <c r="E17"/>
  <c r="F17"/>
  <c r="G17"/>
  <c r="H17"/>
  <c r="I17"/>
  <c r="J17"/>
  <c r="K17"/>
  <c r="L17"/>
  <c r="C17"/>
  <c r="K13"/>
  <c r="L13"/>
  <c r="M13"/>
  <c r="M17" s="1"/>
  <c r="N13"/>
  <c r="N17" s="1"/>
  <c r="D13"/>
  <c r="E13"/>
  <c r="F13"/>
  <c r="G13"/>
  <c r="H13"/>
  <c r="I13"/>
  <c r="J13"/>
  <c r="C13"/>
  <c r="J27" l="1"/>
  <c r="I27"/>
  <c r="H27"/>
  <c r="G27"/>
  <c r="F27"/>
  <c r="E27"/>
  <c r="D27"/>
  <c r="N27"/>
  <c r="M27"/>
  <c r="L26"/>
  <c r="L27" s="1"/>
  <c r="K26"/>
  <c r="K27" s="1"/>
  <c r="J26"/>
  <c r="I26"/>
  <c r="H26"/>
  <c r="G26"/>
  <c r="F26"/>
  <c r="E26"/>
  <c r="D26"/>
  <c r="C26"/>
  <c r="O25"/>
  <c r="O24"/>
  <c r="O23"/>
  <c r="O16"/>
  <c r="O15"/>
  <c r="O13"/>
  <c r="M21" i="4"/>
  <c r="M13"/>
  <c r="M12"/>
  <c r="M11"/>
  <c r="M10"/>
  <c r="L21"/>
  <c r="L13"/>
  <c r="L12"/>
  <c r="L11"/>
  <c r="L10"/>
  <c r="K13"/>
  <c r="J13"/>
  <c r="K21"/>
  <c r="K12"/>
  <c r="K11"/>
  <c r="K10"/>
  <c r="J21"/>
  <c r="J18"/>
  <c r="J14"/>
  <c r="J12"/>
  <c r="J11"/>
  <c r="J10"/>
  <c r="I24"/>
  <c r="H24"/>
  <c r="G24"/>
  <c r="F24"/>
  <c r="E24"/>
  <c r="D24"/>
  <c r="C24"/>
  <c r="B24"/>
  <c r="I18"/>
  <c r="I25" s="1"/>
  <c r="H18"/>
  <c r="H25" s="1"/>
  <c r="G18"/>
  <c r="G25" s="1"/>
  <c r="F25"/>
  <c r="E25"/>
  <c r="D25"/>
  <c r="B25"/>
  <c r="F24" i="9"/>
  <c r="F13"/>
  <c r="M24" i="4"/>
  <c r="L24"/>
  <c r="K24"/>
  <c r="J24"/>
  <c r="N23"/>
  <c r="N22"/>
  <c r="N21"/>
  <c r="N20"/>
  <c r="M18"/>
  <c r="M25" s="1"/>
  <c r="L18"/>
  <c r="N17"/>
  <c r="N16"/>
  <c r="N15"/>
  <c r="L25" l="1"/>
  <c r="K18"/>
  <c r="K25" s="1"/>
  <c r="J25"/>
  <c r="N24"/>
  <c r="C25"/>
  <c r="N25" l="1"/>
</calcChain>
</file>

<file path=xl/sharedStrings.xml><?xml version="1.0" encoding="utf-8"?>
<sst xmlns="http://schemas.openxmlformats.org/spreadsheetml/2006/main" count="150" uniqueCount="90">
  <si>
    <t>MUNICÍPIO DE ORLANDIA</t>
  </si>
  <si>
    <t>Valores expressos em R$</t>
  </si>
  <si>
    <t xml:space="preserve">   Prefeita Municipal</t>
  </si>
  <si>
    <t>Responsável pelo Controle Interno</t>
  </si>
  <si>
    <t>Flavia Mendes Gomes</t>
  </si>
  <si>
    <t>TOTAL</t>
  </si>
  <si>
    <t>Contabilista – CRC Nº 198174/0-5</t>
  </si>
  <si>
    <t xml:space="preserve">                             Márcio Fávaro Cherubim</t>
  </si>
  <si>
    <t>DEMONSTRATIVO DAS DESPESAS COM PESSOAL E PREVIDENCIÁRIAS</t>
  </si>
  <si>
    <t>(Artigo 22; Artigo 59, § 1º,incisos II e IV e § 2º  da Lei Complementar 101/00; §§ 1º e 2º do Artigo 2º da Lei Federal nº 9717/98)</t>
  </si>
  <si>
    <t>DESPESAS COM PESSOAL</t>
  </si>
  <si>
    <t>Totais:</t>
  </si>
  <si>
    <t>Vencimentos e Vantagens Fixas</t>
  </si>
  <si>
    <t xml:space="preserve">Encargos Sociais </t>
  </si>
  <si>
    <t>Inativos Pensionistas e Outros Benef.</t>
  </si>
  <si>
    <t>Outras Despesas e Obrigações</t>
  </si>
  <si>
    <t>Sentenças Judiciais</t>
  </si>
  <si>
    <t>Indenizações Rest. Trabalhistas</t>
  </si>
  <si>
    <t>Subtotal</t>
  </si>
  <si>
    <t xml:space="preserve">(-) DEDUÇÕES </t>
  </si>
  <si>
    <t>Dec.Decisão Jud. E Exerc. Ant.</t>
  </si>
  <si>
    <t>Apuração Dedução do RPPS</t>
  </si>
  <si>
    <t>Licença Prêmio</t>
  </si>
  <si>
    <t>Gratif. Transporte e Alimentação</t>
  </si>
  <si>
    <t>RECEITA CORRENTE LÍQUIDA</t>
  </si>
  <si>
    <t>(Artigo 2º, Inciso IV e 53, Inciso I da LC. 101/00)</t>
  </si>
  <si>
    <t xml:space="preserve">ADMINISTRAÇÃO DIRETA, INDIRETA E FUNDACIONAL </t>
  </si>
  <si>
    <t>RECEITAS CORRENTES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</si>
  <si>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</si>
  <si>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</si>
  <si>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</si>
  <si>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</si>
  <si>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</si>
  <si>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</si>
  <si>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</si>
  <si>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</si>
  <si>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</si>
  <si>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</si>
  <si>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</si>
  <si>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 xml:space="preserve">ADMINISTRAÇÃO DIRETA </t>
  </si>
  <si>
    <t xml:space="preserve">ADMINISTRAÇÃO INDIRETA </t>
  </si>
  <si>
    <t xml:space="preserve">    Autarquias</t>
  </si>
  <si>
    <t xml:space="preserve">    Fundações Públicas</t>
  </si>
  <si>
    <t xml:space="preserve">    Empresas Estatais Dependentes</t>
  </si>
  <si>
    <t xml:space="preserve">    Subtotal</t>
  </si>
  <si>
    <t xml:space="preserve">( - ) DEDUÇÕES </t>
  </si>
  <si>
    <t xml:space="preserve">    Receitas Transf. Intrag. Adm. Dir/Ind.e Fund.</t>
  </si>
  <si>
    <t xml:space="preserve">    Contrib. Serv. Reg.Própr.Previdência</t>
  </si>
  <si>
    <t xml:space="preserve">    Compensação Financ.entre Reg. Prev.</t>
  </si>
  <si>
    <t xml:space="preserve">    Anulação de Restos a Pagar</t>
  </si>
  <si>
    <t xml:space="preserve">    Outras</t>
  </si>
  <si>
    <t>R$</t>
  </si>
  <si>
    <t>RELATÓRIO DE GESTÃO FISCAL</t>
  </si>
  <si>
    <t>(Artigos 54 e 55 da LC 101/00)</t>
  </si>
  <si>
    <t>PODER EXECUTIVO MUNICIPAL</t>
  </si>
  <si>
    <t xml:space="preserve">I – COMPARATIVOS: </t>
  </si>
  <si>
    <t>EXERCÍCIO ANTERIOR</t>
  </si>
  <si>
    <t xml:space="preserve">Receita Corrente Líquida </t>
  </si>
  <si>
    <t>%</t>
  </si>
  <si>
    <t xml:space="preserve">Despesas Totais com Pessoal </t>
  </si>
  <si>
    <t/>
  </si>
  <si>
    <t>Limite Prudencial 95% (par.ún.art.22 LRF)</t>
  </si>
  <si>
    <t>Limite Legal (art. 20 LRF)</t>
  </si>
  <si>
    <t>Excesso a Regularizar</t>
  </si>
  <si>
    <t>Despesa Líq. Inativos e Pensionistas</t>
  </si>
  <si>
    <t>Total da Despesa Líquida</t>
  </si>
  <si>
    <t xml:space="preserve">Limite Legal (§1º,art.2ºLei Federal 9.717/98) </t>
  </si>
  <si>
    <t>Dívida Consolidada Líquida</t>
  </si>
  <si>
    <t xml:space="preserve">Saldo </t>
  </si>
  <si>
    <t>Limite Legal (arts.3º e 4º Res.nº 40 Senado)</t>
  </si>
  <si>
    <t>Concessões de Garantias</t>
  </si>
  <si>
    <t>Montante</t>
  </si>
  <si>
    <t>Limite Legal (art. 9º Res.nº 43 Senado)</t>
  </si>
  <si>
    <t>Operações de Crédito (exceto ARO)</t>
  </si>
  <si>
    <t>Realizadas no período</t>
  </si>
  <si>
    <t>Limite legal (inc. I, art. 7º Res.nº 43 Senado)</t>
  </si>
  <si>
    <t>Excesso a regularizar</t>
  </si>
  <si>
    <t>Antecipação de Receitas Orçamentárias (ARO)</t>
  </si>
  <si>
    <t>Saldo devedor</t>
  </si>
  <si>
    <t>Limite legal (art. 10 Res.nº 43 Senado)</t>
  </si>
  <si>
    <t>II –INDICAÇÃO DAS MEDIDAS ADOTADAS OU A ADOTAR  (caso ultrapasse os limites acima):</t>
  </si>
  <si>
    <t>Alessandro Rogério Quaresemin</t>
  </si>
  <si>
    <t>DEZEMBRO</t>
  </si>
  <si>
    <t>2º BIMESTRE 2014</t>
  </si>
  <si>
    <t>1º QUADRIMESTRE DE 2014</t>
  </si>
  <si>
    <t>2º BIMESTRE DE 2014</t>
  </si>
  <si>
    <t xml:space="preserve">    FUNDEB</t>
  </si>
  <si>
    <t>1º QUADRIMESTRE 2014</t>
  </si>
  <si>
    <t>1º QUADRIMESTRE</t>
  </si>
  <si>
    <t xml:space="preserve">      Márcio Fávaro Cherubim</t>
  </si>
</sst>
</file>

<file path=xl/styles.xml><?xml version="1.0" encoding="utf-8"?>
<styleSheet xmlns="http://schemas.openxmlformats.org/spreadsheetml/2006/main">
  <numFmts count="1">
    <numFmt numFmtId="164" formatCode="_(&quot;R$&quot;* #,##0.00_);_(&quot;R$&quot;* \(#,##0.00\);_(&quot;R$&quot;* &quot;-&quot;??_);_(@_)"/>
  </numFmts>
  <fonts count="18">
    <font>
      <sz val="11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8"/>
      <name val="Times New Roman"/>
      <family val="1"/>
    </font>
    <font>
      <b/>
      <sz val="22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mediumGray">
        <fgColor indexed="22"/>
        <bgColor indexed="23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1" applyFont="1" applyAlignment="1" applyProtection="1">
      <alignment horizontal="center"/>
      <protection locked="0"/>
    </xf>
    <xf numFmtId="0" fontId="0" fillId="0" borderId="0" xfId="0"/>
    <xf numFmtId="0" fontId="5" fillId="0" borderId="0" xfId="4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3" fillId="0" borderId="2" xfId="0" applyFont="1" applyBorder="1" applyProtection="1">
      <protection hidden="1"/>
    </xf>
    <xf numFmtId="4" fontId="3" fillId="0" borderId="2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Protection="1">
      <protection hidden="1"/>
    </xf>
    <xf numFmtId="4" fontId="3" fillId="0" borderId="5" xfId="0" applyNumberFormat="1" applyFont="1" applyBorder="1" applyProtection="1">
      <protection hidden="1"/>
    </xf>
    <xf numFmtId="4" fontId="3" fillId="0" borderId="4" xfId="0" applyNumberFormat="1" applyFont="1" applyBorder="1" applyProtection="1">
      <protection hidden="1"/>
    </xf>
    <xf numFmtId="4" fontId="3" fillId="0" borderId="6" xfId="0" applyNumberFormat="1" applyFont="1" applyBorder="1" applyProtection="1">
      <protection hidden="1"/>
    </xf>
    <xf numFmtId="0" fontId="4" fillId="0" borderId="2" xfId="0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3" fillId="0" borderId="7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12" fillId="0" borderId="0" xfId="0" applyFont="1" applyProtection="1">
      <protection hidden="1"/>
    </xf>
    <xf numFmtId="4" fontId="9" fillId="0" borderId="2" xfId="0" applyNumberFormat="1" applyFont="1" applyBorder="1" applyProtection="1">
      <protection locked="0"/>
    </xf>
    <xf numFmtId="4" fontId="9" fillId="0" borderId="2" xfId="0" applyNumberFormat="1" applyFont="1" applyBorder="1" applyProtection="1">
      <protection hidden="1"/>
    </xf>
    <xf numFmtId="4" fontId="9" fillId="0" borderId="5" xfId="0" applyNumberFormat="1" applyFont="1" applyBorder="1" applyProtection="1">
      <protection hidden="1"/>
    </xf>
    <xf numFmtId="4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2" fillId="0" borderId="3" xfId="0" applyFont="1" applyBorder="1" applyProtection="1">
      <protection hidden="1"/>
    </xf>
    <xf numFmtId="4" fontId="4" fillId="0" borderId="2" xfId="0" applyNumberFormat="1" applyFont="1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Protection="1">
      <protection hidden="1"/>
    </xf>
    <xf numFmtId="4" fontId="3" fillId="2" borderId="2" xfId="0" applyNumberFormat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Alignment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4" fontId="4" fillId="0" borderId="2" xfId="6" applyNumberFormat="1" applyFont="1" applyBorder="1" applyProtection="1">
      <protection hidden="1"/>
    </xf>
    <xf numFmtId="4" fontId="3" fillId="0" borderId="2" xfId="6" applyNumberFormat="1" applyFont="1" applyBorder="1" applyProtection="1">
      <protection hidden="1"/>
    </xf>
    <xf numFmtId="2" fontId="17" fillId="3" borderId="0" xfId="0" applyNumberFormat="1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10" fontId="4" fillId="0" borderId="2" xfId="6" applyNumberFormat="1" applyFont="1" applyBorder="1" applyProtection="1">
      <protection hidden="1"/>
    </xf>
    <xf numFmtId="10" fontId="3" fillId="0" borderId="2" xfId="6" applyNumberFormat="1" applyFont="1" applyBorder="1" applyProtection="1">
      <protection hidden="1"/>
    </xf>
    <xf numFmtId="0" fontId="5" fillId="0" borderId="8" xfId="1" applyFont="1" applyBorder="1" applyAlignment="1" applyProtection="1">
      <alignment horizontal="center"/>
      <protection locked="0"/>
    </xf>
    <xf numFmtId="0" fontId="0" fillId="0" borderId="8" xfId="0" applyBorder="1"/>
    <xf numFmtId="0" fontId="5" fillId="0" borderId="0" xfId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16" fillId="3" borderId="0" xfId="0" applyFont="1" applyFill="1" applyBorder="1" applyAlignment="1" applyProtection="1">
      <alignment vertical="center" wrapText="1"/>
      <protection hidden="1"/>
    </xf>
    <xf numFmtId="0" fontId="0" fillId="0" borderId="0" xfId="0" applyBorder="1"/>
    <xf numFmtId="0" fontId="3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4" fontId="0" fillId="0" borderId="0" xfId="0" applyNumberFormat="1" applyBorder="1" applyProtection="1">
      <protection hidden="1"/>
    </xf>
    <xf numFmtId="0" fontId="14" fillId="0" borderId="0" xfId="0" applyFont="1" applyAlignment="1" applyProtection="1">
      <protection hidden="1"/>
    </xf>
    <xf numFmtId="0" fontId="11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5" fillId="0" borderId="0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protection hidden="1"/>
    </xf>
    <xf numFmtId="0" fontId="2" fillId="0" borderId="4" xfId="0" applyFont="1" applyBorder="1" applyAlignment="1" applyProtection="1">
      <protection hidden="1"/>
    </xf>
    <xf numFmtId="4" fontId="2" fillId="0" borderId="3" xfId="0" applyNumberFormat="1" applyFont="1" applyBorder="1" applyAlignment="1" applyProtection="1">
      <alignment horizontal="center"/>
      <protection hidden="1"/>
    </xf>
    <xf numFmtId="4" fontId="2" fillId="0" borderId="4" xfId="0" applyNumberFormat="1" applyFont="1" applyBorder="1" applyAlignment="1" applyProtection="1">
      <alignment horizontal="center"/>
      <protection hidden="1"/>
    </xf>
    <xf numFmtId="4" fontId="2" fillId="0" borderId="3" xfId="6" applyNumberFormat="1" applyFont="1" applyBorder="1" applyAlignment="1" applyProtection="1">
      <alignment horizontal="center"/>
      <protection hidden="1"/>
    </xf>
    <xf numFmtId="4" fontId="2" fillId="0" borderId="4" xfId="6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4" fontId="5" fillId="0" borderId="0" xfId="0" applyNumberFormat="1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4" fontId="2" fillId="0" borderId="0" xfId="0" applyNumberFormat="1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protection hidden="1"/>
    </xf>
    <xf numFmtId="4" fontId="17" fillId="3" borderId="0" xfId="0" applyNumberFormat="1" applyFont="1" applyFill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4" fontId="0" fillId="0" borderId="0" xfId="0" applyNumberFormat="1" applyBorder="1" applyAlignment="1" applyProtection="1">
      <protection hidden="1"/>
    </xf>
    <xf numFmtId="0" fontId="5" fillId="0" borderId="0" xfId="4" applyFont="1" applyAlignment="1" applyProtection="1">
      <alignment horizontal="center"/>
      <protection locked="0"/>
    </xf>
  </cellXfs>
  <cellStyles count="7">
    <cellStyle name="Moeda 2" xfId="2"/>
    <cellStyle name="Moeda 3" xfId="5"/>
    <cellStyle name="Normal" xfId="0" builtinId="0"/>
    <cellStyle name="Normal 2" xfId="1"/>
    <cellStyle name="Normal 3" xfId="4"/>
    <cellStyle name="Porcentagem 2" xfId="3"/>
    <cellStyle name="Porcentagem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6;o/LRF/LRF%202013/LRF%206&#186;%20Bimestre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1"/>
      <sheetName val="MENU2"/>
      <sheetName val="CAD"/>
      <sheetName val="COM"/>
      <sheetName val="mod1 6b"/>
      <sheetName val="mod1 1b"/>
      <sheetName val="mod1 anexo"/>
      <sheetName val="mod2 6b"/>
      <sheetName val="mod2 1b"/>
      <sheetName val="mod 3"/>
      <sheetName val="mod 4"/>
      <sheetName val="mod 5"/>
      <sheetName val="mod 6"/>
      <sheetName val="mod 7"/>
      <sheetName val="mod 8"/>
      <sheetName val="mod 9"/>
      <sheetName val="mod10 3q"/>
      <sheetName val="mod10 1q"/>
      <sheetName val="Anexo1mod10"/>
      <sheetName val="INCO"/>
      <sheetName val="Protocolo"/>
      <sheetName val="LRF 6º Bimestre 2013"/>
    </sheetNames>
    <definedNames>
      <definedName name="IrMenu2"/>
    </definedNames>
    <sheetDataSet>
      <sheetData sheetId="0"/>
      <sheetData sheetId="1"/>
      <sheetData sheetId="2"/>
      <sheetData sheetId="3">
        <row r="8">
          <cell r="AO8" t="str">
            <v>FEVEREIRO</v>
          </cell>
        </row>
      </sheetData>
      <sheetData sheetId="4">
        <row r="6">
          <cell r="A6" t="str">
            <v>6º BIMESTRE DE 2013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1"/>
  <sheetViews>
    <sheetView zoomScaleNormal="100" workbookViewId="0">
      <selection activeCell="F27" sqref="F27"/>
    </sheetView>
  </sheetViews>
  <sheetFormatPr defaultRowHeight="15"/>
  <cols>
    <col min="1" max="1" width="34.140625" bestFit="1" customWidth="1"/>
    <col min="2" max="4" width="14.28515625" customWidth="1"/>
    <col min="5" max="5" width="15.85546875" customWidth="1"/>
    <col min="6" max="6" width="16.7109375" customWidth="1"/>
    <col min="7" max="14" width="14.28515625" customWidth="1"/>
  </cols>
  <sheetData>
    <row r="2" spans="1:14" ht="22.5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5.75">
      <c r="A3" s="67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>
      <c r="A5" s="5" t="s">
        <v>83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8.75">
      <c r="A6" s="5" t="s">
        <v>84</v>
      </c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1</v>
      </c>
    </row>
    <row r="8" spans="1:14">
      <c r="A8" s="65" t="s">
        <v>10</v>
      </c>
      <c r="B8" s="68" t="s">
        <v>32</v>
      </c>
      <c r="C8" s="68" t="s">
        <v>33</v>
      </c>
      <c r="D8" s="68" t="s">
        <v>34</v>
      </c>
      <c r="E8" s="68" t="s">
        <v>35</v>
      </c>
      <c r="F8" s="68" t="s">
        <v>36</v>
      </c>
      <c r="G8" s="68" t="s">
        <v>37</v>
      </c>
      <c r="H8" s="68" t="s">
        <v>38</v>
      </c>
      <c r="I8" s="68" t="s">
        <v>82</v>
      </c>
      <c r="J8" s="68" t="s">
        <v>28</v>
      </c>
      <c r="K8" s="68" t="s">
        <v>29</v>
      </c>
      <c r="L8" s="68" t="s">
        <v>30</v>
      </c>
      <c r="M8" s="68" t="s">
        <v>31</v>
      </c>
      <c r="N8" s="65" t="s">
        <v>11</v>
      </c>
    </row>
    <row r="9" spans="1:14">
      <c r="A9" s="65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5"/>
    </row>
    <row r="10" spans="1:14">
      <c r="A10" s="9" t="s">
        <v>12</v>
      </c>
      <c r="B10" s="10">
        <v>3260222.36</v>
      </c>
      <c r="C10" s="10">
        <v>3361748.12</v>
      </c>
      <c r="D10" s="10">
        <v>3260716.64</v>
      </c>
      <c r="E10" s="10">
        <v>3621055.85</v>
      </c>
      <c r="F10" s="10">
        <v>3361344.81</v>
      </c>
      <c r="G10" s="10">
        <v>4708034.91</v>
      </c>
      <c r="H10" s="10">
        <v>4834106.72</v>
      </c>
      <c r="I10" s="10">
        <v>3738523.13</v>
      </c>
      <c r="J10" s="10">
        <f>3244442.25+6555.89</f>
        <v>3250998.14</v>
      </c>
      <c r="K10" s="10">
        <f>3795190.5+7166.8</f>
        <v>3802357.3</v>
      </c>
      <c r="L10" s="10">
        <f>3501651.58+6564.97</f>
        <v>3508216.5500000003</v>
      </c>
      <c r="M10" s="10">
        <f>3513212.11+6564.92</f>
        <v>3519777.03</v>
      </c>
      <c r="N10" s="11">
        <f>SUM(B10:M10)</f>
        <v>44227101.559999995</v>
      </c>
    </row>
    <row r="11" spans="1:14">
      <c r="A11" s="9" t="s">
        <v>13</v>
      </c>
      <c r="B11" s="10">
        <v>448126.19</v>
      </c>
      <c r="C11" s="10">
        <v>422646.03</v>
      </c>
      <c r="D11" s="10">
        <v>446674.96</v>
      </c>
      <c r="E11" s="10">
        <v>405253.62</v>
      </c>
      <c r="F11" s="10">
        <v>418481.15</v>
      </c>
      <c r="G11" s="10">
        <v>443073.37</v>
      </c>
      <c r="H11" s="10">
        <v>757457.18</v>
      </c>
      <c r="I11" s="10">
        <v>463290.24</v>
      </c>
      <c r="J11" s="10">
        <f>73025.38+281168.31+558</f>
        <v>354751.69</v>
      </c>
      <c r="K11" s="10">
        <f>552.3+91502.65+292062.44</f>
        <v>384117.39</v>
      </c>
      <c r="L11" s="10">
        <f>76786.91+296670.15+519.2</f>
        <v>373976.26000000007</v>
      </c>
      <c r="M11" s="10">
        <f>82331.24+297872.49+519.2</f>
        <v>380722.93</v>
      </c>
      <c r="N11" s="11">
        <f>SUM(B11:M11)</f>
        <v>5298571.01</v>
      </c>
    </row>
    <row r="12" spans="1:14">
      <c r="A12" s="9" t="s">
        <v>14</v>
      </c>
      <c r="B12" s="10">
        <v>320228.21000000002</v>
      </c>
      <c r="C12" s="10">
        <v>356889.42</v>
      </c>
      <c r="D12" s="10">
        <v>336240.88</v>
      </c>
      <c r="E12" s="10">
        <v>330516.78000000003</v>
      </c>
      <c r="F12" s="10">
        <v>352082.76</v>
      </c>
      <c r="G12" s="10">
        <v>487936.14</v>
      </c>
      <c r="H12" s="10">
        <v>355894.98</v>
      </c>
      <c r="I12" s="10">
        <v>532471.1</v>
      </c>
      <c r="J12" s="10">
        <f>91546.97+22214.38+127314.03+28102.58+68102.72</f>
        <v>337280.68000000005</v>
      </c>
      <c r="K12" s="10">
        <f>89497.32+25202.55+128636.92+28102.58+78159.71</f>
        <v>349599.08</v>
      </c>
      <c r="L12" s="10">
        <f>94668.76+25344.39+128840.44+28102.57+69604.42</f>
        <v>346560.57999999996</v>
      </c>
      <c r="M12" s="10">
        <f>89752.29+25672.38+128840.44+28102.57+72633.33</f>
        <v>345001.01</v>
      </c>
      <c r="N12" s="11">
        <f>SUM(B12:M12)</f>
        <v>4450701.62</v>
      </c>
    </row>
    <row r="13" spans="1:14">
      <c r="A13" s="9" t="s">
        <v>15</v>
      </c>
      <c r="B13" s="10">
        <v>182379.34</v>
      </c>
      <c r="C13" s="10">
        <v>134344.03</v>
      </c>
      <c r="D13" s="10">
        <v>173135.71</v>
      </c>
      <c r="E13" s="10">
        <v>193770.54</v>
      </c>
      <c r="F13" s="10">
        <v>187894.68</v>
      </c>
      <c r="G13" s="10">
        <v>166791.07</v>
      </c>
      <c r="H13" s="10">
        <v>184736.71</v>
      </c>
      <c r="I13" s="10">
        <v>227776.61</v>
      </c>
      <c r="J13" s="10">
        <f>110836.24+126554.89</f>
        <v>237391.13</v>
      </c>
      <c r="K13" s="10">
        <f>118214.72+132976.3</f>
        <v>251191.02</v>
      </c>
      <c r="L13" s="10">
        <f>121606.36+127396</f>
        <v>249002.36</v>
      </c>
      <c r="M13" s="10">
        <f>138580.53+115624.42</f>
        <v>254204.95</v>
      </c>
      <c r="N13" s="11">
        <f>SUM(B13:M13)</f>
        <v>2442618.15</v>
      </c>
    </row>
    <row r="14" spans="1:14">
      <c r="A14" s="9" t="s">
        <v>16</v>
      </c>
      <c r="B14" s="10">
        <v>609.83000000000004</v>
      </c>
      <c r="C14" s="10">
        <v>1053.27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f>59631.4</f>
        <v>59631.4</v>
      </c>
      <c r="K14" s="10">
        <v>0</v>
      </c>
      <c r="L14" s="10">
        <v>20233.060000000001</v>
      </c>
      <c r="M14" s="10">
        <v>1469.42</v>
      </c>
      <c r="N14" s="11">
        <f>SUM(B14:M14)</f>
        <v>82996.98</v>
      </c>
    </row>
    <row r="15" spans="1:14">
      <c r="A15" s="9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ref="N15:N25" si="0">SUM(B15:M15)</f>
        <v>0</v>
      </c>
    </row>
    <row r="16" spans="1:14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>
        <f t="shared" si="0"/>
        <v>0</v>
      </c>
    </row>
    <row r="17" spans="1:14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>
        <f t="shared" si="0"/>
        <v>0</v>
      </c>
    </row>
    <row r="18" spans="1:14">
      <c r="A18" s="12" t="s">
        <v>18</v>
      </c>
      <c r="B18" s="11">
        <f>SUM(B10:B17)</f>
        <v>4211565.93</v>
      </c>
      <c r="C18" s="11">
        <f>SUM(C10:C17)</f>
        <v>4276680.87</v>
      </c>
      <c r="D18" s="11">
        <f>SUM(D10:D17)</f>
        <v>4216768.1900000004</v>
      </c>
      <c r="E18" s="11">
        <f>SUM(E10:E17)</f>
        <v>4550596.79</v>
      </c>
      <c r="F18" s="11">
        <f>SUM(F10:F17)</f>
        <v>4319803.3999999994</v>
      </c>
      <c r="G18" s="11">
        <f t="shared" ref="G18:I18" si="1">SUM(G10:G17)</f>
        <v>5805835.4900000002</v>
      </c>
      <c r="H18" s="11">
        <f t="shared" si="1"/>
        <v>6132195.5899999989</v>
      </c>
      <c r="I18" s="11">
        <f t="shared" si="1"/>
        <v>4962061.08</v>
      </c>
      <c r="J18" s="11">
        <f>SUM(J10:J17)</f>
        <v>4240053.04</v>
      </c>
      <c r="K18" s="11">
        <f t="shared" ref="K18:M18" si="2">SUM(K10:K17)</f>
        <v>4787264.7899999991</v>
      </c>
      <c r="L18" s="11">
        <f t="shared" si="2"/>
        <v>4497988.8100000005</v>
      </c>
      <c r="M18" s="11">
        <f t="shared" si="2"/>
        <v>4501175.34</v>
      </c>
      <c r="N18" s="11">
        <f>SUM(B18:M18)</f>
        <v>56501989.320000008</v>
      </c>
    </row>
    <row r="19" spans="1:14">
      <c r="A19" s="13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>
      <c r="A20" s="9" t="s">
        <v>20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59631.4</v>
      </c>
      <c r="K20" s="10">
        <v>0</v>
      </c>
      <c r="L20" s="10">
        <v>20233.060000000001</v>
      </c>
      <c r="M20" s="10">
        <v>1469.42</v>
      </c>
      <c r="N20" s="11">
        <f t="shared" si="0"/>
        <v>81333.88</v>
      </c>
    </row>
    <row r="21" spans="1:14">
      <c r="A21" s="9" t="s">
        <v>21</v>
      </c>
      <c r="B21" s="10">
        <v>187298.95</v>
      </c>
      <c r="C21" s="10">
        <v>217334.77</v>
      </c>
      <c r="D21" s="10">
        <v>205198.28</v>
      </c>
      <c r="E21" s="10">
        <v>209299.49</v>
      </c>
      <c r="F21" s="10">
        <v>224475.58</v>
      </c>
      <c r="G21" s="10">
        <v>305157.45</v>
      </c>
      <c r="H21" s="10">
        <v>214603.19</v>
      </c>
      <c r="I21" s="10">
        <v>224475.58</v>
      </c>
      <c r="J21" s="10">
        <f>127314.03+28102.58</f>
        <v>155416.60999999999</v>
      </c>
      <c r="K21" s="10">
        <f>128636.92+28102.58</f>
        <v>156739.5</v>
      </c>
      <c r="L21" s="10">
        <f>128840.44+28102.57</f>
        <v>156943.01</v>
      </c>
      <c r="M21" s="10">
        <f>128840.44+28102.57</f>
        <v>156943.01</v>
      </c>
      <c r="N21" s="11">
        <f t="shared" si="0"/>
        <v>2413885.42</v>
      </c>
    </row>
    <row r="22" spans="1:14">
      <c r="A22" s="9" t="s">
        <v>22</v>
      </c>
      <c r="B22" s="10">
        <v>40864.949999999997</v>
      </c>
      <c r="C22" s="10">
        <v>12434.41</v>
      </c>
      <c r="D22" s="10">
        <v>44822.25</v>
      </c>
      <c r="E22" s="10">
        <v>174427.1</v>
      </c>
      <c r="F22" s="10">
        <v>43377.55</v>
      </c>
      <c r="G22" s="10">
        <v>93389.48</v>
      </c>
      <c r="H22" s="10">
        <v>40866.29</v>
      </c>
      <c r="I22" s="10">
        <v>22564.36</v>
      </c>
      <c r="J22" s="10">
        <v>17125.2</v>
      </c>
      <c r="K22" s="10">
        <v>165508.04999999999</v>
      </c>
      <c r="L22" s="10">
        <v>94676.85</v>
      </c>
      <c r="M22" s="10">
        <v>102261.82</v>
      </c>
      <c r="N22" s="11">
        <f t="shared" si="0"/>
        <v>852318.30999999982</v>
      </c>
    </row>
    <row r="23" spans="1:14">
      <c r="A23" s="9" t="s">
        <v>23</v>
      </c>
      <c r="B23" s="10">
        <v>161880</v>
      </c>
      <c r="C23" s="10">
        <v>162840</v>
      </c>
      <c r="D23" s="10">
        <v>162720</v>
      </c>
      <c r="E23" s="10">
        <v>162840</v>
      </c>
      <c r="F23" s="10">
        <v>163080</v>
      </c>
      <c r="G23" s="10">
        <v>162720</v>
      </c>
      <c r="H23" s="10">
        <v>162240</v>
      </c>
      <c r="I23" s="10">
        <v>149760</v>
      </c>
      <c r="J23" s="10">
        <v>149160</v>
      </c>
      <c r="K23" s="10">
        <v>159960</v>
      </c>
      <c r="L23" s="10">
        <v>160680</v>
      </c>
      <c r="M23" s="10">
        <v>161040</v>
      </c>
      <c r="N23" s="11">
        <f t="shared" si="0"/>
        <v>1918920</v>
      </c>
    </row>
    <row r="24" spans="1:14" ht="15.75" thickBot="1">
      <c r="A24" s="12" t="s">
        <v>18</v>
      </c>
      <c r="B24" s="11">
        <f t="shared" ref="B24:I24" si="3">SUM(B20:B23)</f>
        <v>390043.9</v>
      </c>
      <c r="C24" s="11">
        <f t="shared" si="3"/>
        <v>392609.18</v>
      </c>
      <c r="D24" s="11">
        <f t="shared" si="3"/>
        <v>412740.53</v>
      </c>
      <c r="E24" s="11">
        <f t="shared" si="3"/>
        <v>546566.59</v>
      </c>
      <c r="F24" s="11">
        <f t="shared" si="3"/>
        <v>430933.13</v>
      </c>
      <c r="G24" s="11">
        <f t="shared" si="3"/>
        <v>561266.92999999993</v>
      </c>
      <c r="H24" s="11">
        <f t="shared" si="3"/>
        <v>417709.48</v>
      </c>
      <c r="I24" s="11">
        <f t="shared" si="3"/>
        <v>396799.94</v>
      </c>
      <c r="J24" s="11">
        <f t="shared" ref="J24:M24" si="4">SUM(J20:J23)</f>
        <v>381333.20999999996</v>
      </c>
      <c r="K24" s="11">
        <f t="shared" si="4"/>
        <v>482207.55</v>
      </c>
      <c r="L24" s="11">
        <f t="shared" si="4"/>
        <v>432532.92000000004</v>
      </c>
      <c r="M24" s="11">
        <f t="shared" si="4"/>
        <v>421714.25</v>
      </c>
      <c r="N24" s="16">
        <f t="shared" si="0"/>
        <v>5266457.6099999994</v>
      </c>
    </row>
    <row r="25" spans="1:14" ht="15.75" thickBot="1">
      <c r="A25" s="17" t="s">
        <v>5</v>
      </c>
      <c r="B25" s="11">
        <f t="shared" ref="B25:I25" si="5">B18-B24</f>
        <v>3821522.03</v>
      </c>
      <c r="C25" s="11">
        <f t="shared" si="5"/>
        <v>3884071.69</v>
      </c>
      <c r="D25" s="11">
        <f t="shared" si="5"/>
        <v>3804027.66</v>
      </c>
      <c r="E25" s="11">
        <f t="shared" si="5"/>
        <v>4004030.2</v>
      </c>
      <c r="F25" s="11">
        <f t="shared" si="5"/>
        <v>3888870.2699999996</v>
      </c>
      <c r="G25" s="11">
        <f t="shared" si="5"/>
        <v>5244568.5600000005</v>
      </c>
      <c r="H25" s="11">
        <f t="shared" si="5"/>
        <v>5714486.1099999994</v>
      </c>
      <c r="I25" s="18">
        <f t="shared" si="5"/>
        <v>4565261.1399999997</v>
      </c>
      <c r="J25" s="11">
        <f t="shared" ref="J25:M25" si="6">J18-J24</f>
        <v>3858719.83</v>
      </c>
      <c r="K25" s="11">
        <f t="shared" si="6"/>
        <v>4305057.2399999993</v>
      </c>
      <c r="L25" s="11">
        <f t="shared" si="6"/>
        <v>4065455.8900000006</v>
      </c>
      <c r="M25" s="18">
        <f t="shared" si="6"/>
        <v>4079461.09</v>
      </c>
      <c r="N25" s="19">
        <f t="shared" si="0"/>
        <v>51235531.709999993</v>
      </c>
    </row>
    <row r="28" spans="1:14" ht="15.75">
      <c r="B28" s="53"/>
      <c r="C28" s="52"/>
      <c r="D28" s="1"/>
      <c r="E28" s="52"/>
      <c r="F28" s="52"/>
      <c r="G28" s="1"/>
      <c r="H28" s="1"/>
      <c r="I28" s="1"/>
      <c r="J28" s="1"/>
    </row>
    <row r="29" spans="1:14" ht="15.75">
      <c r="B29" s="72" t="s">
        <v>2</v>
      </c>
      <c r="C29" s="72"/>
      <c r="D29" s="1"/>
      <c r="E29" s="69" t="s">
        <v>6</v>
      </c>
      <c r="F29" s="69"/>
      <c r="G29" s="1"/>
      <c r="H29" s="70" t="s">
        <v>3</v>
      </c>
      <c r="I29" s="70"/>
      <c r="J29" s="70"/>
    </row>
    <row r="30" spans="1:14" ht="15.75">
      <c r="B30" s="71" t="s">
        <v>4</v>
      </c>
      <c r="C30" s="71"/>
      <c r="D30" s="1"/>
      <c r="E30" s="3" t="s">
        <v>7</v>
      </c>
      <c r="F30" s="1"/>
      <c r="G30" s="1"/>
      <c r="H30" s="71" t="s">
        <v>81</v>
      </c>
      <c r="I30" s="71"/>
      <c r="J30" s="71"/>
    </row>
    <row r="31" spans="1:14" ht="15.75">
      <c r="C31" s="1"/>
      <c r="D31" s="1"/>
      <c r="E31" s="1"/>
      <c r="F31" s="1"/>
      <c r="G31" s="1"/>
      <c r="H31" s="1"/>
      <c r="I31" s="1"/>
      <c r="J31" s="1"/>
    </row>
  </sheetData>
  <mergeCells count="21">
    <mergeCell ref="E29:F29"/>
    <mergeCell ref="H29:J29"/>
    <mergeCell ref="H30:J30"/>
    <mergeCell ref="B29:C29"/>
    <mergeCell ref="B30:C30"/>
    <mergeCell ref="N8:N9"/>
    <mergeCell ref="A2:N2"/>
    <mergeCell ref="A3:N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ageMargins left="0.51181102362204722" right="0.51181102362204722" top="0.78740157480314965" bottom="0.78740157480314965" header="0.31496062992125984" footer="0.31496062992125984"/>
  <pageSetup paperSize="9" scale="6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workbookViewId="0">
      <selection activeCell="P20" sqref="P20"/>
    </sheetView>
  </sheetViews>
  <sheetFormatPr defaultRowHeight="15"/>
  <cols>
    <col min="1" max="1" width="37.28515625" bestFit="1" customWidth="1"/>
    <col min="3" max="5" width="14.28515625" customWidth="1"/>
    <col min="6" max="6" width="15.7109375" customWidth="1"/>
    <col min="7" max="7" width="16.42578125" customWidth="1"/>
    <col min="8" max="15" width="14.28515625" customWidth="1"/>
  </cols>
  <sheetData>
    <row r="1" spans="1:15" ht="27">
      <c r="A1" s="73" t="s">
        <v>24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8.75">
      <c r="A2" s="74" t="s">
        <v>25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8.75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5.75">
      <c r="A4" s="4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8.75">
      <c r="A5" s="5" t="s">
        <v>0</v>
      </c>
      <c r="B5" s="2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8.75">
      <c r="A6" s="5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.75">
      <c r="A7" s="5" t="s">
        <v>85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 customHeight="1">
      <c r="A10" s="75" t="s">
        <v>27</v>
      </c>
      <c r="B10" s="75"/>
      <c r="C10" s="68" t="s">
        <v>32</v>
      </c>
      <c r="D10" s="68" t="s">
        <v>33</v>
      </c>
      <c r="E10" s="68" t="s">
        <v>34</v>
      </c>
      <c r="F10" s="68" t="s">
        <v>35</v>
      </c>
      <c r="G10" s="68" t="s">
        <v>36</v>
      </c>
      <c r="H10" s="68" t="s">
        <v>37</v>
      </c>
      <c r="I10" s="68" t="s">
        <v>38</v>
      </c>
      <c r="J10" s="68" t="s">
        <v>82</v>
      </c>
      <c r="K10" s="68" t="s">
        <v>28</v>
      </c>
      <c r="L10" s="68" t="s">
        <v>29</v>
      </c>
      <c r="M10" s="68" t="s">
        <v>30</v>
      </c>
      <c r="N10" s="68" t="s">
        <v>31</v>
      </c>
      <c r="O10" s="77" t="s">
        <v>5</v>
      </c>
    </row>
    <row r="11" spans="1:15">
      <c r="A11" s="75"/>
      <c r="B11" s="75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7"/>
    </row>
    <row r="12" spans="1:15">
      <c r="A12" s="78" t="s">
        <v>39</v>
      </c>
      <c r="B12" s="78"/>
      <c r="C12" s="22">
        <v>8108824.9100000001</v>
      </c>
      <c r="D12" s="22">
        <v>9540356.0999999996</v>
      </c>
      <c r="E12" s="22">
        <v>8612326.5600000005</v>
      </c>
      <c r="F12" s="22">
        <v>8237374.5199999996</v>
      </c>
      <c r="G12" s="22">
        <v>9204508.0299999993</v>
      </c>
      <c r="H12" s="22">
        <v>9659735.6699999999</v>
      </c>
      <c r="I12" s="22">
        <v>8974003.1099999994</v>
      </c>
      <c r="J12" s="22">
        <v>11491231.84</v>
      </c>
      <c r="K12" s="22">
        <v>12820520.029999999</v>
      </c>
      <c r="L12" s="22">
        <v>13137306.24</v>
      </c>
      <c r="M12" s="22">
        <v>10231427.1</v>
      </c>
      <c r="N12" s="22">
        <v>10589217.91</v>
      </c>
      <c r="O12" s="23">
        <f>SUM(C12:N12)</f>
        <v>120606832.02</v>
      </c>
    </row>
    <row r="13" spans="1:15">
      <c r="A13" s="78" t="s">
        <v>40</v>
      </c>
      <c r="B13" s="78"/>
      <c r="C13" s="23">
        <f>C14</f>
        <v>392415.54</v>
      </c>
      <c r="D13" s="23">
        <f t="shared" ref="D13:J13" si="0">D14</f>
        <v>674498.35</v>
      </c>
      <c r="E13" s="23">
        <f t="shared" si="0"/>
        <v>912265.96</v>
      </c>
      <c r="F13" s="23">
        <f t="shared" si="0"/>
        <v>434955.51</v>
      </c>
      <c r="G13" s="23">
        <f t="shared" si="0"/>
        <v>1058607.79</v>
      </c>
      <c r="H13" s="23">
        <f t="shared" si="0"/>
        <v>688989.26</v>
      </c>
      <c r="I13" s="23">
        <f t="shared" si="0"/>
        <v>-574142.34</v>
      </c>
      <c r="J13" s="23">
        <f t="shared" si="0"/>
        <v>1676417.92</v>
      </c>
      <c r="K13" s="23">
        <f>K14</f>
        <v>173384.44</v>
      </c>
      <c r="L13" s="23">
        <f t="shared" ref="L13" si="1">L14</f>
        <v>2483535.69</v>
      </c>
      <c r="M13" s="23">
        <f t="shared" ref="M13" si="2">M14</f>
        <v>852739.92</v>
      </c>
      <c r="N13" s="23">
        <f t="shared" ref="N13" si="3">N14</f>
        <v>1568457.48</v>
      </c>
      <c r="O13" s="23">
        <f>O14</f>
        <v>10342125.520000001</v>
      </c>
    </row>
    <row r="14" spans="1:15">
      <c r="A14" s="76" t="s">
        <v>41</v>
      </c>
      <c r="B14" s="76"/>
      <c r="C14" s="22">
        <v>392415.54</v>
      </c>
      <c r="D14" s="22">
        <v>674498.35</v>
      </c>
      <c r="E14" s="22">
        <v>912265.96</v>
      </c>
      <c r="F14" s="22">
        <v>434955.51</v>
      </c>
      <c r="G14" s="22">
        <v>1058607.79</v>
      </c>
      <c r="H14" s="22">
        <v>688989.26</v>
      </c>
      <c r="I14" s="22">
        <v>-574142.34</v>
      </c>
      <c r="J14" s="22">
        <v>1676417.92</v>
      </c>
      <c r="K14" s="22">
        <v>173384.44</v>
      </c>
      <c r="L14" s="22">
        <v>2483535.69</v>
      </c>
      <c r="M14" s="22">
        <v>852739.92</v>
      </c>
      <c r="N14" s="22">
        <v>1568457.48</v>
      </c>
      <c r="O14" s="23">
        <f>SUM(C14:N14)</f>
        <v>10342125.520000001</v>
      </c>
    </row>
    <row r="15" spans="1:15">
      <c r="A15" s="76" t="s">
        <v>42</v>
      </c>
      <c r="B15" s="76"/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3">
        <f t="shared" ref="O15:O25" si="4">SUM(C15:N15)</f>
        <v>0</v>
      </c>
    </row>
    <row r="16" spans="1:15">
      <c r="A16" s="76" t="s">
        <v>43</v>
      </c>
      <c r="B16" s="76"/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3">
        <f t="shared" si="4"/>
        <v>0</v>
      </c>
    </row>
    <row r="17" spans="1:15">
      <c r="A17" s="78" t="s">
        <v>44</v>
      </c>
      <c r="B17" s="78"/>
      <c r="C17" s="23">
        <f>C12+C13</f>
        <v>8501240.4499999993</v>
      </c>
      <c r="D17" s="23">
        <f t="shared" ref="D17:N17" si="5">D12+D13</f>
        <v>10214854.449999999</v>
      </c>
      <c r="E17" s="23">
        <f t="shared" si="5"/>
        <v>9524592.5199999996</v>
      </c>
      <c r="F17" s="23">
        <f t="shared" si="5"/>
        <v>8672330.0299999993</v>
      </c>
      <c r="G17" s="23">
        <f t="shared" si="5"/>
        <v>10263115.82</v>
      </c>
      <c r="H17" s="23">
        <f t="shared" si="5"/>
        <v>10348724.93</v>
      </c>
      <c r="I17" s="23">
        <f t="shared" si="5"/>
        <v>8399860.7699999996</v>
      </c>
      <c r="J17" s="23">
        <f t="shared" si="5"/>
        <v>13167649.76</v>
      </c>
      <c r="K17" s="23">
        <f t="shared" si="5"/>
        <v>12993904.469999999</v>
      </c>
      <c r="L17" s="23">
        <f t="shared" si="5"/>
        <v>15620841.93</v>
      </c>
      <c r="M17" s="23">
        <f t="shared" si="5"/>
        <v>11084167.02</v>
      </c>
      <c r="N17" s="23">
        <f t="shared" si="5"/>
        <v>12157675.390000001</v>
      </c>
      <c r="O17" s="23">
        <f>O12+O13</f>
        <v>130948957.53999999</v>
      </c>
    </row>
    <row r="18" spans="1:15">
      <c r="A18" s="78" t="s">
        <v>45</v>
      </c>
      <c r="B18" s="79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>
      <c r="A19" s="76" t="s">
        <v>46</v>
      </c>
      <c r="B19" s="76"/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f>SUM(C19:N19)</f>
        <v>0</v>
      </c>
    </row>
    <row r="20" spans="1:15">
      <c r="A20" s="76" t="s">
        <v>47</v>
      </c>
      <c r="B20" s="76"/>
      <c r="C20" s="22">
        <v>264161.40000000002</v>
      </c>
      <c r="D20" s="22">
        <v>529313.01</v>
      </c>
      <c r="E20" s="22">
        <v>8201.99</v>
      </c>
      <c r="F20" s="22">
        <v>274705.21000000002</v>
      </c>
      <c r="G20" s="22">
        <v>530300.36</v>
      </c>
      <c r="H20" s="22">
        <v>8495.89</v>
      </c>
      <c r="I20" s="22">
        <v>269551.43</v>
      </c>
      <c r="J20" s="22">
        <v>831402.81</v>
      </c>
      <c r="K20" s="22">
        <f>5990.85+810.18+78.56</f>
        <v>6879.5900000000011</v>
      </c>
      <c r="L20" s="22">
        <f>278240.51+810.18+78.56</f>
        <v>279129.25</v>
      </c>
      <c r="M20" s="22">
        <f>287769.68+810.18+78.56</f>
        <v>288658.42</v>
      </c>
      <c r="N20" s="22">
        <f>291720.89+810.18+78.56</f>
        <v>292609.63</v>
      </c>
      <c r="O20" s="23">
        <f>SUM(C20:N20)</f>
        <v>3583408.9899999998</v>
      </c>
    </row>
    <row r="21" spans="1:15">
      <c r="A21" s="76" t="s">
        <v>48</v>
      </c>
      <c r="B21" s="76"/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f>SUM(C21:N21)</f>
        <v>0</v>
      </c>
    </row>
    <row r="22" spans="1:15">
      <c r="A22" s="76" t="s">
        <v>86</v>
      </c>
      <c r="B22" s="76"/>
      <c r="C22" s="22">
        <v>796943.56</v>
      </c>
      <c r="D22" s="22">
        <v>924600.98</v>
      </c>
      <c r="E22" s="22">
        <v>768822.04</v>
      </c>
      <c r="F22" s="22">
        <v>709890.39</v>
      </c>
      <c r="G22" s="22">
        <v>759086.23</v>
      </c>
      <c r="H22" s="22">
        <v>852569.67</v>
      </c>
      <c r="I22" s="22">
        <v>802922</v>
      </c>
      <c r="J22" s="22">
        <v>945623.08</v>
      </c>
      <c r="K22" s="22">
        <f>25661.1+399183.89+5191.43+2135.43+381421.2+606275.41</f>
        <v>1419868.46</v>
      </c>
      <c r="L22" s="22">
        <f>426270.02+4257.79+2135.43+404152.42+245184.6</f>
        <v>1082000.26</v>
      </c>
      <c r="M22" s="22">
        <f>252861.27+4216.17+394341.74+215238.77</f>
        <v>866657.95</v>
      </c>
      <c r="N22" s="22">
        <f>426.55+288598.57+4770.95+2135.43+428994.53+56140.01</f>
        <v>781066.04</v>
      </c>
      <c r="O22" s="23">
        <f>SUM(C22:N22)</f>
        <v>10710050.66</v>
      </c>
    </row>
    <row r="23" spans="1:15">
      <c r="A23" s="76" t="s">
        <v>49</v>
      </c>
      <c r="B23" s="76"/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f t="shared" si="4"/>
        <v>0</v>
      </c>
    </row>
    <row r="24" spans="1:15">
      <c r="A24" s="81" t="s">
        <v>50</v>
      </c>
      <c r="B24" s="81"/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3">
        <f t="shared" si="4"/>
        <v>0</v>
      </c>
    </row>
    <row r="25" spans="1:15">
      <c r="A25" s="81"/>
      <c r="B25" s="81"/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f t="shared" si="4"/>
        <v>0</v>
      </c>
    </row>
    <row r="26" spans="1:15">
      <c r="A26" s="78" t="s">
        <v>44</v>
      </c>
      <c r="B26" s="78"/>
      <c r="C26" s="23">
        <f>SUM(C19:C25)</f>
        <v>1061104.96</v>
      </c>
      <c r="D26" s="23">
        <f t="shared" ref="D26:L26" si="6">SUM(D19:D25)</f>
        <v>1453913.99</v>
      </c>
      <c r="E26" s="23">
        <f t="shared" si="6"/>
        <v>777024.03</v>
      </c>
      <c r="F26" s="23">
        <f t="shared" si="6"/>
        <v>984595.60000000009</v>
      </c>
      <c r="G26" s="23">
        <f t="shared" si="6"/>
        <v>1289386.5899999999</v>
      </c>
      <c r="H26" s="23">
        <f t="shared" si="6"/>
        <v>861065.56</v>
      </c>
      <c r="I26" s="23">
        <f t="shared" si="6"/>
        <v>1072473.43</v>
      </c>
      <c r="J26" s="23">
        <f t="shared" si="6"/>
        <v>1777025.8900000001</v>
      </c>
      <c r="K26" s="23">
        <f t="shared" si="6"/>
        <v>1426748.05</v>
      </c>
      <c r="L26" s="23">
        <f t="shared" si="6"/>
        <v>1361129.51</v>
      </c>
      <c r="M26" s="23">
        <f>SUM(M19:M25)</f>
        <v>1155316.3699999999</v>
      </c>
      <c r="N26" s="23">
        <f>SUM(N19:N25)</f>
        <v>1073675.67</v>
      </c>
      <c r="O26" s="23">
        <f>SUM(O19:O25)</f>
        <v>14293459.65</v>
      </c>
    </row>
    <row r="27" spans="1:15">
      <c r="A27" s="78" t="s">
        <v>24</v>
      </c>
      <c r="B27" s="78"/>
      <c r="C27" s="23">
        <f>C17-C26</f>
        <v>7440135.4899999993</v>
      </c>
      <c r="D27" s="23">
        <f>D17-D26</f>
        <v>8760940.459999999</v>
      </c>
      <c r="E27" s="23">
        <f t="shared" ref="E27:N27" si="7">E17-E26</f>
        <v>8747568.4900000002</v>
      </c>
      <c r="F27" s="23">
        <f t="shared" si="7"/>
        <v>7687734.4299999997</v>
      </c>
      <c r="G27" s="23">
        <f t="shared" si="7"/>
        <v>8973729.2300000004</v>
      </c>
      <c r="H27" s="23">
        <f t="shared" si="7"/>
        <v>9487659.3699999992</v>
      </c>
      <c r="I27" s="23">
        <f t="shared" si="7"/>
        <v>7327387.3399999999</v>
      </c>
      <c r="J27" s="23">
        <f t="shared" si="7"/>
        <v>11390623.869999999</v>
      </c>
      <c r="K27" s="23">
        <f t="shared" si="7"/>
        <v>11567156.419999998</v>
      </c>
      <c r="L27" s="23">
        <f t="shared" si="7"/>
        <v>14259712.42</v>
      </c>
      <c r="M27" s="23">
        <f t="shared" si="7"/>
        <v>9928850.6500000004</v>
      </c>
      <c r="N27" s="23">
        <f t="shared" si="7"/>
        <v>11083999.720000001</v>
      </c>
      <c r="O27" s="23">
        <f>O17-O26</f>
        <v>116655497.88999999</v>
      </c>
    </row>
    <row r="28" spans="1:15">
      <c r="A28" s="82"/>
      <c r="B28" s="82"/>
      <c r="C28" s="82"/>
      <c r="D28" s="82"/>
      <c r="E28" s="82"/>
      <c r="F28" s="82"/>
      <c r="G28" s="82"/>
      <c r="H28" s="25"/>
      <c r="I28" s="25"/>
      <c r="J28" s="25"/>
      <c r="K28" s="25"/>
      <c r="L28" s="25"/>
      <c r="M28" s="25"/>
      <c r="N28" s="25"/>
      <c r="O28" s="25"/>
    </row>
    <row r="29" spans="1:15" ht="15.75">
      <c r="A29" s="26"/>
      <c r="B29" s="27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.75">
      <c r="A30" s="26"/>
      <c r="B30" s="2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>
      <c r="A31" s="29"/>
      <c r="B31" s="27"/>
      <c r="C31" s="53"/>
      <c r="D31" s="52"/>
      <c r="E31" s="1"/>
      <c r="F31" s="52"/>
      <c r="G31" s="52"/>
      <c r="H31" s="1"/>
      <c r="I31" s="1"/>
      <c r="J31" s="1"/>
      <c r="K31" s="1"/>
      <c r="L31" s="2"/>
      <c r="M31" s="27"/>
      <c r="N31" s="27"/>
      <c r="O31" s="27"/>
    </row>
    <row r="32" spans="1:15" ht="15.75">
      <c r="A32" s="80"/>
      <c r="B32" s="80"/>
      <c r="C32" s="72" t="s">
        <v>2</v>
      </c>
      <c r="D32" s="72"/>
      <c r="E32" s="1"/>
      <c r="F32" s="69" t="s">
        <v>6</v>
      </c>
      <c r="G32" s="69"/>
      <c r="H32" s="1"/>
      <c r="I32" s="70" t="s">
        <v>3</v>
      </c>
      <c r="J32" s="70"/>
      <c r="K32" s="70"/>
      <c r="L32" s="2"/>
      <c r="M32" s="80"/>
      <c r="N32" s="80"/>
      <c r="O32" s="80"/>
    </row>
    <row r="33" spans="1:15" ht="15.75">
      <c r="A33" s="29"/>
      <c r="B33" s="27"/>
      <c r="C33" s="71" t="s">
        <v>4</v>
      </c>
      <c r="D33" s="71"/>
      <c r="E33" s="1"/>
      <c r="F33" s="3" t="s">
        <v>7</v>
      </c>
      <c r="G33" s="1"/>
      <c r="H33" s="1"/>
      <c r="I33" s="71" t="s">
        <v>81</v>
      </c>
      <c r="J33" s="71"/>
      <c r="K33" s="71"/>
      <c r="L33" s="2"/>
      <c r="M33" s="27"/>
      <c r="N33" s="29"/>
      <c r="O33" s="29"/>
    </row>
    <row r="34" spans="1:15" ht="15.75">
      <c r="A34" s="26"/>
      <c r="B34" s="28"/>
      <c r="C34" s="2"/>
      <c r="D34" s="1"/>
      <c r="E34" s="1"/>
      <c r="F34" s="1"/>
      <c r="G34" s="1"/>
      <c r="H34" s="1"/>
      <c r="I34" s="1"/>
      <c r="J34" s="1"/>
      <c r="K34" s="1"/>
      <c r="L34" s="2"/>
      <c r="M34" s="28"/>
      <c r="N34" s="28"/>
      <c r="O34" s="28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5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41">
    <mergeCell ref="C33:D33"/>
    <mergeCell ref="I33:K33"/>
    <mergeCell ref="A27:B27"/>
    <mergeCell ref="A28:G28"/>
    <mergeCell ref="A32:B32"/>
    <mergeCell ref="M32:O32"/>
    <mergeCell ref="C32:D32"/>
    <mergeCell ref="F32:G32"/>
    <mergeCell ref="I32:K32"/>
    <mergeCell ref="A21:B21"/>
    <mergeCell ref="A22:B22"/>
    <mergeCell ref="A23:B23"/>
    <mergeCell ref="A24:B24"/>
    <mergeCell ref="A25:B25"/>
    <mergeCell ref="A26:B26"/>
    <mergeCell ref="A20:B20"/>
    <mergeCell ref="O10:O11"/>
    <mergeCell ref="A12:B12"/>
    <mergeCell ref="A13:B13"/>
    <mergeCell ref="A14:B14"/>
    <mergeCell ref="I10:I11"/>
    <mergeCell ref="J10:J11"/>
    <mergeCell ref="K10:K11"/>
    <mergeCell ref="L10:L11"/>
    <mergeCell ref="M10:M11"/>
    <mergeCell ref="N10:N11"/>
    <mergeCell ref="A15:B15"/>
    <mergeCell ref="A16:B16"/>
    <mergeCell ref="A17:B17"/>
    <mergeCell ref="A18:B18"/>
    <mergeCell ref="A19:B19"/>
    <mergeCell ref="A1:O1"/>
    <mergeCell ref="A2:O2"/>
    <mergeCell ref="A3:O3"/>
    <mergeCell ref="A10:B11"/>
    <mergeCell ref="C10:C11"/>
    <mergeCell ref="D10:D11"/>
    <mergeCell ref="E10:E11"/>
    <mergeCell ref="F10:F11"/>
    <mergeCell ref="G10:G11"/>
    <mergeCell ref="H10:H11"/>
  </mergeCells>
  <pageMargins left="0.51181102362204722" right="0.51181102362204722" top="0.78740157480314965" bottom="0.78740157480314965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55"/>
  <sheetViews>
    <sheetView workbookViewId="0">
      <selection activeCell="J20" sqref="J20:K20"/>
    </sheetView>
  </sheetViews>
  <sheetFormatPr defaultRowHeight="15"/>
  <cols>
    <col min="1" max="1" width="46.42578125" customWidth="1"/>
    <col min="3" max="3" width="23.42578125" bestFit="1" customWidth="1"/>
    <col min="5" max="5" width="12.28515625" bestFit="1" customWidth="1"/>
    <col min="6" max="6" width="20.7109375" customWidth="1"/>
    <col min="7" max="7" width="10.85546875" customWidth="1"/>
    <col min="9" max="9" width="21.42578125" bestFit="1" customWidth="1"/>
  </cols>
  <sheetData>
    <row r="2" spans="1:19" ht="27">
      <c r="A2" s="73" t="s">
        <v>52</v>
      </c>
      <c r="B2" s="73"/>
      <c r="C2" s="73"/>
      <c r="D2" s="73"/>
      <c r="E2" s="73"/>
      <c r="F2" s="7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18.75">
      <c r="A3" s="74" t="s">
        <v>53</v>
      </c>
      <c r="B3" s="74"/>
      <c r="C3" s="74"/>
      <c r="D3" s="74"/>
      <c r="E3" s="74"/>
      <c r="F3" s="7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8.75">
      <c r="A4" s="39"/>
      <c r="B4" s="39"/>
      <c r="C4" s="39"/>
      <c r="D4" s="39"/>
      <c r="E4" s="39"/>
      <c r="F4" s="3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5.75">
      <c r="A5" s="40" t="s">
        <v>0</v>
      </c>
      <c r="B5" s="40"/>
      <c r="C5" s="40"/>
      <c r="D5" s="4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ht="15.75">
      <c r="A6" s="40" t="s">
        <v>54</v>
      </c>
      <c r="B6" s="40"/>
      <c r="C6" s="40"/>
      <c r="D6" s="4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9" ht="15.75">
      <c r="A7" s="40" t="s">
        <v>87</v>
      </c>
      <c r="B7" s="40"/>
      <c r="C7" s="40"/>
      <c r="D7" s="4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9" ht="15.75">
      <c r="A8" s="42"/>
      <c r="B8" s="41"/>
      <c r="C8" s="41"/>
      <c r="D8" s="4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9" ht="15.75">
      <c r="A9" s="40" t="s">
        <v>55</v>
      </c>
      <c r="B9" s="40"/>
      <c r="C9" s="41"/>
      <c r="D9" s="41"/>
      <c r="E9" s="4"/>
      <c r="F9" s="8" t="s"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9" ht="15.75">
      <c r="A10" s="43"/>
      <c r="B10" s="44"/>
      <c r="C10" s="83" t="s">
        <v>56</v>
      </c>
      <c r="D10" s="83"/>
      <c r="E10" s="83" t="s">
        <v>88</v>
      </c>
      <c r="F10" s="83"/>
      <c r="G10" s="4"/>
      <c r="H10" s="37"/>
      <c r="I10" s="37"/>
      <c r="J10" s="35"/>
      <c r="K10" s="35"/>
      <c r="L10" s="35"/>
      <c r="M10" s="35"/>
      <c r="N10" s="35"/>
      <c r="O10" s="35"/>
      <c r="P10" s="35"/>
      <c r="Q10" s="35"/>
      <c r="R10" s="35"/>
      <c r="S10" s="58"/>
    </row>
    <row r="11" spans="1:19" ht="15.75">
      <c r="A11" s="84" t="s">
        <v>57</v>
      </c>
      <c r="B11" s="85"/>
      <c r="C11" s="86">
        <v>107442466.31999999</v>
      </c>
      <c r="D11" s="87"/>
      <c r="E11" s="88">
        <v>116655497.89</v>
      </c>
      <c r="F11" s="89"/>
      <c r="G11" s="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58"/>
    </row>
    <row r="12" spans="1:19" ht="15.75">
      <c r="A12" s="30"/>
      <c r="B12" s="31"/>
      <c r="C12" s="12" t="s">
        <v>51</v>
      </c>
      <c r="D12" s="12" t="s">
        <v>58</v>
      </c>
      <c r="E12" s="12" t="s">
        <v>51</v>
      </c>
      <c r="F12" s="12" t="s">
        <v>58</v>
      </c>
      <c r="G12" s="4"/>
      <c r="H12" s="37"/>
      <c r="I12" s="37"/>
      <c r="J12" s="94"/>
      <c r="K12" s="94"/>
      <c r="L12" s="35"/>
      <c r="M12" s="92"/>
      <c r="N12" s="92"/>
      <c r="O12" s="92"/>
      <c r="P12" s="92"/>
      <c r="Q12" s="94"/>
      <c r="R12" s="94"/>
      <c r="S12" s="58"/>
    </row>
    <row r="13" spans="1:19" ht="15.75">
      <c r="A13" s="32" t="s">
        <v>59</v>
      </c>
      <c r="B13" s="45"/>
      <c r="C13" s="33">
        <v>49156171.170000002</v>
      </c>
      <c r="D13" s="50">
        <v>0.45750000000000002</v>
      </c>
      <c r="E13" s="33">
        <v>51235531.710000001</v>
      </c>
      <c r="F13" s="50">
        <f>E13/E11</f>
        <v>0.43920374638761056</v>
      </c>
      <c r="G13" s="4"/>
      <c r="H13" s="34"/>
      <c r="I13" s="34"/>
      <c r="J13" s="91"/>
      <c r="K13" s="91"/>
      <c r="L13" s="35"/>
      <c r="M13" s="90"/>
      <c r="N13" s="90"/>
      <c r="O13" s="90"/>
      <c r="P13" s="90"/>
      <c r="Q13" s="91"/>
      <c r="R13" s="91"/>
      <c r="S13" s="58"/>
    </row>
    <row r="14" spans="1:19" ht="15.75">
      <c r="A14" s="30" t="s">
        <v>61</v>
      </c>
      <c r="B14" s="31"/>
      <c r="C14" s="36"/>
      <c r="D14" s="36"/>
      <c r="E14" s="11">
        <f>E11*51.3%</f>
        <v>59844270.417570002</v>
      </c>
      <c r="F14" s="47">
        <v>51.3</v>
      </c>
      <c r="G14" s="4"/>
      <c r="H14" s="90"/>
      <c r="I14" s="90"/>
      <c r="J14" s="91"/>
      <c r="K14" s="91"/>
      <c r="L14" s="35"/>
      <c r="M14" s="90"/>
      <c r="N14" s="90"/>
      <c r="O14" s="90"/>
      <c r="P14" s="90"/>
      <c r="Q14" s="91"/>
      <c r="R14" s="91"/>
      <c r="S14" s="58"/>
    </row>
    <row r="15" spans="1:19" ht="15.75">
      <c r="A15" s="30" t="s">
        <v>62</v>
      </c>
      <c r="B15" s="31"/>
      <c r="C15" s="11">
        <v>58018931.810000002</v>
      </c>
      <c r="D15" s="47">
        <v>54</v>
      </c>
      <c r="E15" s="11">
        <f>E11*54%</f>
        <v>62993968.860600002</v>
      </c>
      <c r="F15" s="47">
        <v>54</v>
      </c>
      <c r="G15" s="4"/>
      <c r="H15" s="90"/>
      <c r="I15" s="90"/>
      <c r="J15" s="91"/>
      <c r="K15" s="91"/>
      <c r="L15" s="35"/>
      <c r="M15" s="92"/>
      <c r="N15" s="92"/>
      <c r="O15" s="92"/>
      <c r="P15" s="92"/>
      <c r="Q15" s="93"/>
      <c r="R15" s="93"/>
      <c r="S15" s="58"/>
    </row>
    <row r="16" spans="1:19" ht="15.75">
      <c r="A16" s="30" t="s">
        <v>63</v>
      </c>
      <c r="B16" s="31"/>
      <c r="C16" s="11">
        <v>0</v>
      </c>
      <c r="D16" s="47">
        <v>0</v>
      </c>
      <c r="E16" s="11">
        <v>0</v>
      </c>
      <c r="F16" s="47">
        <v>0</v>
      </c>
      <c r="G16" s="4"/>
      <c r="H16" s="90"/>
      <c r="I16" s="90"/>
      <c r="J16" s="91"/>
      <c r="K16" s="91"/>
      <c r="L16" s="35"/>
      <c r="M16" s="90"/>
      <c r="N16" s="90"/>
      <c r="O16" s="90"/>
      <c r="P16" s="35"/>
      <c r="Q16" s="35"/>
      <c r="R16" s="35"/>
      <c r="S16" s="58"/>
    </row>
    <row r="17" spans="1:19" ht="15.75">
      <c r="A17" s="30"/>
      <c r="B17" s="31"/>
      <c r="C17" s="11"/>
      <c r="D17" s="11"/>
      <c r="E17" s="11"/>
      <c r="F17" s="11"/>
      <c r="G17" s="4"/>
      <c r="H17" s="92"/>
      <c r="I17" s="92"/>
      <c r="J17" s="93"/>
      <c r="K17" s="93"/>
      <c r="L17" s="35"/>
      <c r="M17" s="57"/>
      <c r="N17" s="57"/>
      <c r="O17" s="57"/>
      <c r="P17" s="56"/>
      <c r="Q17" s="56"/>
      <c r="R17" s="56"/>
      <c r="S17" s="58"/>
    </row>
    <row r="18" spans="1:19" ht="15.75">
      <c r="A18" s="32" t="s">
        <v>64</v>
      </c>
      <c r="B18" s="45"/>
      <c r="C18" s="36"/>
      <c r="D18" s="36"/>
      <c r="E18" s="36"/>
      <c r="F18" s="36"/>
      <c r="G18" s="4"/>
      <c r="H18" s="92"/>
      <c r="I18" s="92"/>
      <c r="J18" s="35"/>
      <c r="K18" s="57"/>
      <c r="L18" s="57"/>
      <c r="M18" s="57"/>
      <c r="N18" s="56"/>
      <c r="O18" s="56"/>
      <c r="P18" s="56"/>
      <c r="Q18" s="58"/>
    </row>
    <row r="19" spans="1:19" ht="15.75">
      <c r="A19" s="30" t="s">
        <v>65</v>
      </c>
      <c r="B19" s="31"/>
      <c r="C19" s="11">
        <v>2436591.11</v>
      </c>
      <c r="D19" s="11">
        <v>2.27</v>
      </c>
      <c r="E19" s="11">
        <v>2413885.42</v>
      </c>
      <c r="F19" s="51">
        <f>E19/E11</f>
        <v>2.0692427392287733E-2</v>
      </c>
      <c r="G19" s="4"/>
      <c r="H19" s="59"/>
      <c r="I19" s="34"/>
      <c r="J19" s="91"/>
      <c r="K19" s="91"/>
      <c r="L19" s="35"/>
      <c r="M19" s="95"/>
      <c r="N19" s="95"/>
      <c r="O19" s="95"/>
      <c r="P19" s="96"/>
      <c r="Q19" s="96"/>
      <c r="R19" s="48"/>
      <c r="S19" s="58"/>
    </row>
    <row r="20" spans="1:19" ht="15.75">
      <c r="A20" s="30" t="s">
        <v>66</v>
      </c>
      <c r="B20" s="31"/>
      <c r="C20" s="11">
        <v>12893095.960000001</v>
      </c>
      <c r="D20" s="11">
        <v>12</v>
      </c>
      <c r="E20" s="11">
        <f>E11*12%</f>
        <v>13998659.7468</v>
      </c>
      <c r="F20" s="47">
        <v>12</v>
      </c>
      <c r="G20" s="4"/>
      <c r="H20" s="37"/>
      <c r="I20" s="37"/>
      <c r="J20" s="93"/>
      <c r="K20" s="93"/>
      <c r="L20" s="35"/>
      <c r="M20" s="95"/>
      <c r="N20" s="95"/>
      <c r="O20" s="95"/>
      <c r="P20" s="96"/>
      <c r="Q20" s="96"/>
      <c r="R20" s="48"/>
      <c r="S20" s="58"/>
    </row>
    <row r="21" spans="1:19">
      <c r="A21" s="30" t="s">
        <v>63</v>
      </c>
      <c r="B21" s="31"/>
      <c r="C21" s="36"/>
      <c r="D21" s="36"/>
      <c r="E21" s="36"/>
      <c r="F21" s="36"/>
      <c r="G21" s="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58"/>
    </row>
    <row r="22" spans="1:19">
      <c r="A22" s="30"/>
      <c r="B22" s="31"/>
      <c r="C22" s="11"/>
      <c r="D22" s="11"/>
      <c r="E22" s="11"/>
      <c r="F22" s="11"/>
      <c r="G22" s="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58"/>
    </row>
    <row r="23" spans="1:19" ht="15.75">
      <c r="A23" s="32" t="s">
        <v>67</v>
      </c>
      <c r="B23" s="45"/>
      <c r="C23" s="36"/>
      <c r="D23" s="36"/>
      <c r="E23" s="36"/>
      <c r="F23" s="36"/>
      <c r="G23" s="49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58"/>
    </row>
    <row r="24" spans="1:19" ht="15.75">
      <c r="A24" s="30" t="s">
        <v>68</v>
      </c>
      <c r="B24" s="31"/>
      <c r="C24" s="33">
        <v>0</v>
      </c>
      <c r="D24" s="50">
        <v>0</v>
      </c>
      <c r="E24" s="33">
        <v>0</v>
      </c>
      <c r="F24" s="50">
        <f>E24/E11</f>
        <v>0</v>
      </c>
      <c r="G24" s="4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58"/>
    </row>
    <row r="25" spans="1:19" ht="15.75">
      <c r="A25" s="30" t="s">
        <v>69</v>
      </c>
      <c r="B25" s="31"/>
      <c r="C25" s="11">
        <v>128930959.59999999</v>
      </c>
      <c r="D25" s="47">
        <v>120</v>
      </c>
      <c r="E25" s="11">
        <f>E11*120%</f>
        <v>139986597.46799999</v>
      </c>
      <c r="F25" s="47">
        <v>120</v>
      </c>
      <c r="G25" s="4"/>
      <c r="H25" s="97"/>
      <c r="I25" s="97"/>
      <c r="J25" s="60"/>
      <c r="K25" s="97"/>
      <c r="L25" s="97"/>
      <c r="M25" s="97"/>
      <c r="N25" s="97"/>
      <c r="O25" s="97"/>
      <c r="P25" s="97"/>
      <c r="Q25" s="97"/>
      <c r="R25" s="97"/>
      <c r="S25" s="58"/>
    </row>
    <row r="26" spans="1:19">
      <c r="A26" s="30" t="s">
        <v>63</v>
      </c>
      <c r="B26" s="31"/>
      <c r="C26" s="11">
        <v>0</v>
      </c>
      <c r="D26" s="47">
        <v>0</v>
      </c>
      <c r="E26" s="11" t="s">
        <v>60</v>
      </c>
      <c r="F26" s="47" t="s">
        <v>60</v>
      </c>
      <c r="G26" s="4"/>
      <c r="H26" s="61"/>
      <c r="I26" s="62"/>
      <c r="J26" s="61"/>
      <c r="K26" s="98"/>
      <c r="L26" s="98"/>
      <c r="M26" s="98"/>
      <c r="N26" s="98"/>
      <c r="O26" s="99"/>
      <c r="P26" s="99"/>
      <c r="Q26" s="99"/>
      <c r="R26" s="99"/>
      <c r="S26" s="58"/>
    </row>
    <row r="27" spans="1:19">
      <c r="A27" s="30"/>
      <c r="B27" s="31"/>
      <c r="C27" s="11"/>
      <c r="D27" s="11"/>
      <c r="E27" s="11"/>
      <c r="F27" s="11"/>
      <c r="G27" s="4"/>
      <c r="H27" s="61"/>
      <c r="I27" s="62"/>
      <c r="J27" s="61"/>
      <c r="K27" s="98"/>
      <c r="L27" s="98"/>
      <c r="M27" s="98"/>
      <c r="N27" s="98"/>
      <c r="O27" s="99"/>
      <c r="P27" s="99"/>
      <c r="Q27" s="99"/>
      <c r="R27" s="99"/>
      <c r="S27" s="58"/>
    </row>
    <row r="28" spans="1:19" ht="15.75">
      <c r="A28" s="32" t="s">
        <v>70</v>
      </c>
      <c r="B28" s="45"/>
      <c r="C28" s="36"/>
      <c r="D28" s="36"/>
      <c r="E28" s="36"/>
      <c r="F28" s="36"/>
      <c r="G28" s="4"/>
      <c r="H28" s="61"/>
      <c r="I28" s="62"/>
      <c r="J28" s="61"/>
      <c r="K28" s="98"/>
      <c r="L28" s="98"/>
      <c r="M28" s="98"/>
      <c r="N28" s="98"/>
      <c r="O28" s="99"/>
      <c r="P28" s="99"/>
      <c r="Q28" s="99"/>
      <c r="R28" s="99"/>
      <c r="S28" s="58"/>
    </row>
    <row r="29" spans="1:19">
      <c r="A29" s="30" t="s">
        <v>71</v>
      </c>
      <c r="B29" s="31"/>
      <c r="C29" s="33">
        <v>0</v>
      </c>
      <c r="D29" s="46" t="s">
        <v>60</v>
      </c>
      <c r="E29" s="33">
        <v>0</v>
      </c>
      <c r="F29" s="46" t="s">
        <v>60</v>
      </c>
      <c r="G29" s="4"/>
      <c r="H29" s="61"/>
      <c r="I29" s="62"/>
      <c r="J29" s="61"/>
      <c r="K29" s="98"/>
      <c r="L29" s="98"/>
      <c r="M29" s="98"/>
      <c r="N29" s="98"/>
      <c r="O29" s="99"/>
      <c r="P29" s="99"/>
      <c r="Q29" s="99"/>
      <c r="R29" s="99"/>
      <c r="S29" s="58"/>
    </row>
    <row r="30" spans="1:19">
      <c r="A30" s="30" t="s">
        <v>72</v>
      </c>
      <c r="B30" s="31"/>
      <c r="C30" s="11"/>
      <c r="D30" s="47"/>
      <c r="E30" s="11" t="s">
        <v>60</v>
      </c>
      <c r="F30" s="47" t="s">
        <v>60</v>
      </c>
      <c r="G30" s="4"/>
      <c r="H30" s="61"/>
      <c r="I30" s="62"/>
      <c r="J30" s="61"/>
      <c r="K30" s="98"/>
      <c r="L30" s="98"/>
      <c r="M30" s="98"/>
      <c r="N30" s="98"/>
      <c r="O30" s="99"/>
      <c r="P30" s="99"/>
      <c r="Q30" s="99"/>
      <c r="R30" s="99"/>
      <c r="S30" s="58"/>
    </row>
    <row r="31" spans="1:19">
      <c r="A31" s="30" t="s">
        <v>63</v>
      </c>
      <c r="B31" s="31"/>
      <c r="C31" s="11" t="s">
        <v>60</v>
      </c>
      <c r="D31" s="47" t="s">
        <v>60</v>
      </c>
      <c r="E31" s="11" t="s">
        <v>60</v>
      </c>
      <c r="F31" s="47" t="s">
        <v>60</v>
      </c>
      <c r="G31" s="4"/>
      <c r="H31" s="61"/>
      <c r="I31" s="62"/>
      <c r="J31" s="61"/>
      <c r="K31" s="98"/>
      <c r="L31" s="98"/>
      <c r="M31" s="98"/>
      <c r="N31" s="98"/>
      <c r="O31" s="99"/>
      <c r="P31" s="99"/>
      <c r="Q31" s="99"/>
      <c r="R31" s="99"/>
      <c r="S31" s="58"/>
    </row>
    <row r="32" spans="1:19">
      <c r="A32" s="30"/>
      <c r="B32" s="31"/>
      <c r="C32" s="11"/>
      <c r="D32" s="11"/>
      <c r="E32" s="11"/>
      <c r="F32" s="11"/>
      <c r="G32" s="4"/>
      <c r="H32" s="61"/>
      <c r="I32" s="62"/>
      <c r="J32" s="61"/>
      <c r="K32" s="98"/>
      <c r="L32" s="98"/>
      <c r="M32" s="98"/>
      <c r="N32" s="98"/>
      <c r="O32" s="99"/>
      <c r="P32" s="99"/>
      <c r="Q32" s="99"/>
      <c r="R32" s="99"/>
      <c r="S32" s="58"/>
    </row>
    <row r="33" spans="1:19" ht="15.75">
      <c r="A33" s="32" t="s">
        <v>73</v>
      </c>
      <c r="B33" s="45"/>
      <c r="C33" s="36"/>
      <c r="D33" s="36"/>
      <c r="E33" s="36"/>
      <c r="F33" s="36"/>
      <c r="G33" s="4"/>
      <c r="H33" s="61"/>
      <c r="I33" s="62"/>
      <c r="J33" s="61"/>
      <c r="K33" s="98"/>
      <c r="L33" s="98"/>
      <c r="M33" s="98"/>
      <c r="N33" s="98"/>
      <c r="O33" s="99"/>
      <c r="P33" s="99"/>
      <c r="Q33" s="99"/>
      <c r="R33" s="99"/>
      <c r="S33" s="58"/>
    </row>
    <row r="34" spans="1:19">
      <c r="A34" s="30" t="s">
        <v>74</v>
      </c>
      <c r="B34" s="31"/>
      <c r="C34" s="33">
        <v>0</v>
      </c>
      <c r="D34" s="46" t="s">
        <v>60</v>
      </c>
      <c r="E34" s="33">
        <v>0</v>
      </c>
      <c r="F34" s="46" t="s">
        <v>60</v>
      </c>
      <c r="G34" s="4"/>
      <c r="H34" s="61"/>
      <c r="I34" s="62"/>
      <c r="J34" s="61"/>
      <c r="K34" s="98"/>
      <c r="L34" s="98"/>
      <c r="M34" s="98"/>
      <c r="N34" s="98"/>
      <c r="O34" s="99"/>
      <c r="P34" s="99"/>
      <c r="Q34" s="99"/>
      <c r="R34" s="99"/>
      <c r="S34" s="58"/>
    </row>
    <row r="35" spans="1:19">
      <c r="A35" s="30" t="s">
        <v>75</v>
      </c>
      <c r="B35" s="31"/>
      <c r="C35" s="11"/>
      <c r="D35" s="47"/>
      <c r="E35" s="11" t="s">
        <v>60</v>
      </c>
      <c r="F35" s="47" t="s">
        <v>60</v>
      </c>
      <c r="G35" s="4"/>
      <c r="H35" s="61"/>
      <c r="I35" s="62"/>
      <c r="J35" s="61"/>
      <c r="K35" s="98"/>
      <c r="L35" s="98"/>
      <c r="M35" s="98"/>
      <c r="N35" s="98"/>
      <c r="O35" s="99"/>
      <c r="P35" s="99"/>
      <c r="Q35" s="99"/>
      <c r="R35" s="99"/>
      <c r="S35" s="58"/>
    </row>
    <row r="36" spans="1:19">
      <c r="A36" s="30" t="s">
        <v>76</v>
      </c>
      <c r="B36" s="31"/>
      <c r="C36" s="11" t="s">
        <v>60</v>
      </c>
      <c r="D36" s="47" t="s">
        <v>60</v>
      </c>
      <c r="E36" s="11" t="s">
        <v>60</v>
      </c>
      <c r="F36" s="47" t="s">
        <v>60</v>
      </c>
      <c r="G36" s="4"/>
      <c r="H36" s="61"/>
      <c r="I36" s="62"/>
      <c r="J36" s="61"/>
      <c r="K36" s="98"/>
      <c r="L36" s="98"/>
      <c r="M36" s="98"/>
      <c r="N36" s="98"/>
      <c r="O36" s="99"/>
      <c r="P36" s="99"/>
      <c r="Q36" s="99"/>
      <c r="R36" s="99"/>
      <c r="S36" s="58"/>
    </row>
    <row r="37" spans="1:19">
      <c r="A37" s="30"/>
      <c r="B37" s="31"/>
      <c r="C37" s="11"/>
      <c r="D37" s="11"/>
      <c r="E37" s="11"/>
      <c r="F37" s="11"/>
      <c r="G37" s="4"/>
      <c r="H37" s="61"/>
      <c r="I37" s="62"/>
      <c r="J37" s="61"/>
      <c r="K37" s="98"/>
      <c r="L37" s="98"/>
      <c r="M37" s="98"/>
      <c r="N37" s="98"/>
      <c r="O37" s="99"/>
      <c r="P37" s="99"/>
      <c r="Q37" s="99"/>
      <c r="R37" s="99"/>
      <c r="S37" s="58"/>
    </row>
    <row r="38" spans="1:19" ht="15.75">
      <c r="A38" s="32" t="s">
        <v>77</v>
      </c>
      <c r="B38" s="45"/>
      <c r="C38" s="36"/>
      <c r="D38" s="36"/>
      <c r="E38" s="36"/>
      <c r="F38" s="36"/>
      <c r="G38" s="4"/>
      <c r="H38" s="61"/>
      <c r="I38" s="62"/>
      <c r="J38" s="61"/>
      <c r="K38" s="98"/>
      <c r="L38" s="98"/>
      <c r="M38" s="98"/>
      <c r="N38" s="98"/>
      <c r="O38" s="99"/>
      <c r="P38" s="99"/>
      <c r="Q38" s="99"/>
      <c r="R38" s="99"/>
      <c r="S38" s="58"/>
    </row>
    <row r="39" spans="1:19">
      <c r="A39" s="30" t="s">
        <v>78</v>
      </c>
      <c r="B39" s="31"/>
      <c r="C39" s="33">
        <v>0</v>
      </c>
      <c r="D39" s="46" t="s">
        <v>60</v>
      </c>
      <c r="E39" s="33">
        <v>0</v>
      </c>
      <c r="F39" s="46" t="s">
        <v>60</v>
      </c>
      <c r="G39" s="4"/>
      <c r="H39" s="61"/>
      <c r="I39" s="62"/>
      <c r="J39" s="61"/>
      <c r="K39" s="98"/>
      <c r="L39" s="98"/>
      <c r="M39" s="98"/>
      <c r="N39" s="98"/>
      <c r="O39" s="99"/>
      <c r="P39" s="99"/>
      <c r="Q39" s="99"/>
      <c r="R39" s="99"/>
      <c r="S39" s="58"/>
    </row>
    <row r="40" spans="1:19">
      <c r="A40" s="30" t="s">
        <v>79</v>
      </c>
      <c r="B40" s="31"/>
      <c r="C40" s="11"/>
      <c r="D40" s="47"/>
      <c r="E40" s="11" t="s">
        <v>60</v>
      </c>
      <c r="F40" s="47" t="s">
        <v>60</v>
      </c>
      <c r="G40" s="4"/>
      <c r="H40" s="61"/>
      <c r="I40" s="62"/>
      <c r="J40" s="61"/>
      <c r="K40" s="98"/>
      <c r="L40" s="98"/>
      <c r="M40" s="98"/>
      <c r="N40" s="98"/>
      <c r="O40" s="99"/>
      <c r="P40" s="99"/>
      <c r="Q40" s="99"/>
      <c r="R40" s="99"/>
      <c r="S40" s="58"/>
    </row>
    <row r="41" spans="1:19" ht="15.75">
      <c r="A41" s="30" t="s">
        <v>76</v>
      </c>
      <c r="B41" s="31"/>
      <c r="C41" s="11" t="s">
        <v>60</v>
      </c>
      <c r="D41" s="47" t="s">
        <v>60</v>
      </c>
      <c r="E41" s="11" t="s">
        <v>60</v>
      </c>
      <c r="F41" s="47" t="s">
        <v>60</v>
      </c>
      <c r="G41" s="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8"/>
    </row>
    <row r="42" spans="1:19" ht="15.75">
      <c r="A42" s="4"/>
      <c r="B42" s="4"/>
      <c r="C42" s="4"/>
      <c r="D42" s="4"/>
      <c r="E42" s="4"/>
      <c r="F42" s="4"/>
      <c r="G42" s="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8"/>
    </row>
    <row r="43" spans="1:19" ht="15.75">
      <c r="A43" s="20" t="s">
        <v>80</v>
      </c>
      <c r="B43" s="20"/>
      <c r="C43" s="4"/>
      <c r="D43" s="4"/>
      <c r="E43" s="4"/>
      <c r="F43" s="4"/>
      <c r="G43" s="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8"/>
    </row>
    <row r="44" spans="1:19" ht="15.75">
      <c r="A44" s="38"/>
      <c r="B44" s="38"/>
      <c r="C44" s="38"/>
      <c r="D44" s="38"/>
      <c r="E44" s="38"/>
      <c r="F44" s="38"/>
      <c r="G44" s="4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8"/>
    </row>
    <row r="45" spans="1:19" ht="15.75">
      <c r="A45" s="38"/>
      <c r="B45" s="38"/>
      <c r="C45" s="38"/>
      <c r="D45" s="38"/>
      <c r="E45" s="38"/>
      <c r="F45" s="38"/>
      <c r="G45" s="4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</row>
    <row r="46" spans="1:19" ht="15.75">
      <c r="A46" s="26"/>
      <c r="B46" s="26"/>
      <c r="C46" s="26"/>
      <c r="D46" s="26"/>
      <c r="E46" s="26"/>
      <c r="F46" s="26"/>
      <c r="G46" s="38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9" ht="15.75">
      <c r="A47" s="26"/>
      <c r="B47" s="26"/>
      <c r="C47" s="26"/>
      <c r="D47" s="26"/>
      <c r="E47" s="26"/>
      <c r="F47" s="26"/>
      <c r="G47" s="38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</row>
    <row r="48" spans="1:19" ht="15.75">
      <c r="A48" s="29"/>
      <c r="B48" s="26"/>
      <c r="D48" s="1"/>
      <c r="E48" s="54"/>
      <c r="F48" s="54"/>
      <c r="G48" s="1"/>
      <c r="H48" s="1"/>
      <c r="I48" s="1"/>
      <c r="J48" s="1"/>
      <c r="K48" s="26"/>
      <c r="L48" s="26"/>
      <c r="M48" s="26"/>
      <c r="N48" s="26"/>
      <c r="O48" s="26"/>
      <c r="P48" s="26"/>
      <c r="Q48" s="26"/>
      <c r="R48" s="26"/>
    </row>
    <row r="49" spans="1:18" ht="15.75">
      <c r="A49" s="54"/>
      <c r="B49" s="29"/>
      <c r="D49" s="1"/>
      <c r="G49" s="1"/>
      <c r="K49" s="29"/>
      <c r="L49" s="29"/>
      <c r="M49" s="29"/>
      <c r="N49" s="26"/>
      <c r="O49" s="26"/>
      <c r="P49" s="26"/>
      <c r="Q49" s="26"/>
      <c r="R49" s="26"/>
    </row>
    <row r="50" spans="1:18" ht="15.75">
      <c r="A50" s="54" t="s">
        <v>2</v>
      </c>
      <c r="B50" s="26"/>
      <c r="C50" s="69" t="s">
        <v>6</v>
      </c>
      <c r="D50" s="69"/>
      <c r="G50" s="1"/>
      <c r="K50" s="26"/>
      <c r="L50" s="26"/>
      <c r="M50" s="26"/>
      <c r="N50" s="26"/>
      <c r="O50" s="26"/>
      <c r="P50" s="26"/>
      <c r="Q50" s="26"/>
      <c r="R50" s="26"/>
    </row>
    <row r="51" spans="1:18" ht="15.75">
      <c r="A51" s="1" t="s">
        <v>4</v>
      </c>
      <c r="B51" s="26"/>
      <c r="C51" s="100" t="s">
        <v>89</v>
      </c>
      <c r="D51" s="100"/>
      <c r="E51" s="26"/>
      <c r="F51" s="26"/>
      <c r="G51" s="38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ht="15.75">
      <c r="A52" s="26"/>
      <c r="B52" s="26"/>
      <c r="C52" s="26"/>
      <c r="D52" s="26"/>
      <c r="E52" s="26"/>
      <c r="F52" s="26"/>
      <c r="G52" s="38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4" spans="1:18" ht="15.75">
      <c r="A54" s="72" t="s">
        <v>3</v>
      </c>
      <c r="B54" s="72"/>
      <c r="C54" s="72"/>
      <c r="D54" s="72"/>
    </row>
    <row r="55" spans="1:18" ht="15.75">
      <c r="A55" s="71" t="s">
        <v>81</v>
      </c>
      <c r="B55" s="71"/>
      <c r="C55" s="71"/>
      <c r="D55" s="71"/>
    </row>
  </sheetData>
  <mergeCells count="105">
    <mergeCell ref="A54:D54"/>
    <mergeCell ref="A55:D55"/>
    <mergeCell ref="C51:D51"/>
    <mergeCell ref="A2:F2"/>
    <mergeCell ref="A3:F3"/>
    <mergeCell ref="K40:L40"/>
    <mergeCell ref="M40:N40"/>
    <mergeCell ref="O40:P40"/>
    <mergeCell ref="Q40:R40"/>
    <mergeCell ref="C50:D50"/>
    <mergeCell ref="K38:L38"/>
    <mergeCell ref="M38:N38"/>
    <mergeCell ref="O38:P38"/>
    <mergeCell ref="Q38:R38"/>
    <mergeCell ref="K39:L39"/>
    <mergeCell ref="M39:N39"/>
    <mergeCell ref="O39:P39"/>
    <mergeCell ref="Q39:R39"/>
    <mergeCell ref="K36:L36"/>
    <mergeCell ref="M36:N36"/>
    <mergeCell ref="O36:P36"/>
    <mergeCell ref="Q36:R36"/>
    <mergeCell ref="K37:L37"/>
    <mergeCell ref="M37:N37"/>
    <mergeCell ref="O37:P37"/>
    <mergeCell ref="Q37:R37"/>
    <mergeCell ref="K34:L34"/>
    <mergeCell ref="M34:N34"/>
    <mergeCell ref="O34:P34"/>
    <mergeCell ref="Q34:R34"/>
    <mergeCell ref="K35:L35"/>
    <mergeCell ref="M35:N35"/>
    <mergeCell ref="O35:P35"/>
    <mergeCell ref="Q35:R35"/>
    <mergeCell ref="K32:L32"/>
    <mergeCell ref="M32:N32"/>
    <mergeCell ref="O32:P32"/>
    <mergeCell ref="Q32:R32"/>
    <mergeCell ref="K33:L33"/>
    <mergeCell ref="M33:N33"/>
    <mergeCell ref="O33:P33"/>
    <mergeCell ref="Q33:R33"/>
    <mergeCell ref="K30:L30"/>
    <mergeCell ref="M30:N30"/>
    <mergeCell ref="O30:P30"/>
    <mergeCell ref="Q30:R30"/>
    <mergeCell ref="K31:L31"/>
    <mergeCell ref="M31:N31"/>
    <mergeCell ref="O31:P31"/>
    <mergeCell ref="Q31:R31"/>
    <mergeCell ref="K28:L28"/>
    <mergeCell ref="M28:N28"/>
    <mergeCell ref="O28:P28"/>
    <mergeCell ref="Q28:R28"/>
    <mergeCell ref="K29:L29"/>
    <mergeCell ref="M29:N29"/>
    <mergeCell ref="O29:P29"/>
    <mergeCell ref="Q29:R29"/>
    <mergeCell ref="M25:N25"/>
    <mergeCell ref="K26:L26"/>
    <mergeCell ref="M26:N26"/>
    <mergeCell ref="O26:P26"/>
    <mergeCell ref="Q26:R26"/>
    <mergeCell ref="K27:L27"/>
    <mergeCell ref="M27:N27"/>
    <mergeCell ref="O27:P27"/>
    <mergeCell ref="Q27:R27"/>
    <mergeCell ref="J20:K20"/>
    <mergeCell ref="M20:O20"/>
    <mergeCell ref="P20:Q20"/>
    <mergeCell ref="H23:R23"/>
    <mergeCell ref="H24:H25"/>
    <mergeCell ref="I24:I25"/>
    <mergeCell ref="J24:N24"/>
    <mergeCell ref="O24:P25"/>
    <mergeCell ref="Q24:R25"/>
    <mergeCell ref="K25:L25"/>
    <mergeCell ref="H18:I18"/>
    <mergeCell ref="J19:K19"/>
    <mergeCell ref="M19:O19"/>
    <mergeCell ref="P19:Q19"/>
    <mergeCell ref="H16:I16"/>
    <mergeCell ref="J16:K16"/>
    <mergeCell ref="M16:O16"/>
    <mergeCell ref="H17:I17"/>
    <mergeCell ref="J17:K17"/>
    <mergeCell ref="H15:I15"/>
    <mergeCell ref="J15:K15"/>
    <mergeCell ref="M15:P15"/>
    <mergeCell ref="Q15:R15"/>
    <mergeCell ref="J12:K12"/>
    <mergeCell ref="M12:P12"/>
    <mergeCell ref="Q12:R12"/>
    <mergeCell ref="J13:K13"/>
    <mergeCell ref="M13:P13"/>
    <mergeCell ref="Q13:R13"/>
    <mergeCell ref="C10:D10"/>
    <mergeCell ref="E10:F10"/>
    <mergeCell ref="A11:B11"/>
    <mergeCell ref="C11:D11"/>
    <mergeCell ref="E11:F11"/>
    <mergeCell ref="H14:I14"/>
    <mergeCell ref="J14:K14"/>
    <mergeCell ref="M14:P14"/>
    <mergeCell ref="Q14:R14"/>
  </mergeCells>
  <pageMargins left="0.51181102362204722" right="0.51181102362204722" top="0.78740157480314965" bottom="0.78740157480314965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DESP. PESSOAL</vt:lpstr>
      <vt:lpstr>RCL</vt:lpstr>
      <vt:lpstr>RGF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contabilidade05</dc:creator>
  <cp:lastModifiedBy>contabilidade01</cp:lastModifiedBy>
  <cp:lastPrinted>2014-05-23T11:07:04Z</cp:lastPrinted>
  <dcterms:created xsi:type="dcterms:W3CDTF">2014-01-23T18:12:44Z</dcterms:created>
  <dcterms:modified xsi:type="dcterms:W3CDTF">2014-05-23T11:07:05Z</dcterms:modified>
</cp:coreProperties>
</file>